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Lisez-moi" sheetId="1" state="visible" r:id="rId3"/>
    <sheet name="Répartition 1000€" sheetId="2" state="visible" r:id="rId4"/>
    <sheet name="Répartition Graphique" sheetId="3" state="visible" r:id="rId5"/>
    <sheet name="Sources" sheetId="4" state="visible" r:id="rId6"/>
    <sheet name="Hypothèses" sheetId="5" state="visible" r:id="rId7"/>
    <sheet name="Eurostat" sheetId="6" state="visible" r:id="rId8"/>
    <sheet name="Sous-jacents" sheetId="7" state="visible" r:id="rId9"/>
    <sheet name="Tests" sheetId="8" state="visible" r:id="rId10"/>
    <sheet name="Projection" sheetId="9" state="visible" r:id="rId11"/>
  </sheets>
  <definedNames>
    <definedName function="false" hidden="true" localSheetId="7" name="_xlnm._FilterDatabase" vbProcedure="false">Tests!$A$4:$R$142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<sst xmlns="http://schemas.openxmlformats.org/spreadsheetml/2006/main" count="2794" uniqueCount="773">
  <si>
    <t xml:space="preserve">Juste Répartition — prévision 2026 de la répartition des dépenses publiques</t>
  </si>
  <si>
    <t xml:space="preserve">Ce que contient ce fichier</t>
  </si>
  <si>
    <t xml:space="preserve">Ce fichier détaille le calcul de la prévision 2026 affichée en page d’accueil de juste-repartition.fr, qui répartit 1 000 € de dépenses publiques entre 15 grands secteurs. Toutes les autres pages du site reposent sur les dernières données définitives publiées par Eurostat, qui portent sur l’année 2024. La prévision 2026 part de ces mêmes données et les fait évoluer sur deux ans, 2025 et 2026, à l’aide des lois de finances, des lois de financement de la sécurité sociale et des rapports officiels les plus récents. Chaque chiffre est relié à sa source et chaque choix de méthode est justifié ligne par ligne dans l’onglet Tests.</t>
  </si>
  <si>
    <t xml:space="preserve">Pourquoi partir d’Eurostat</t>
  </si>
  <si>
    <t xml:space="preserve">Eurostat publie la dépense publique de chaque pays de l’Union selon une nomenclature commune, la classification des fonctions des administrations publiques (COFOG), qui distingue 69 fonctions. Ces données sont consolidées, c’est-à-dire que les transferts entre administrations (par exemple une dotation de l’État à une collectivité) ne sont comptés qu’une fois. Elles font foi pour les comparaisons internationales. Leur seul défaut est leur délai de publication, puisque les données par fonction de 2025 ne seront disponibles qu’en 2027. D’où la nécessité d’une prévision pour la page d’accueil.</t>
  </si>
  <si>
    <t xml:space="preserve">La méthode en cinq étapes</t>
  </si>
  <si>
    <t xml:space="preserve">1. Pour chacune des 69 fonctions, on reprend la dépense 2024 publiée par Eurostat pour chacune des trois catégories d’administrations, État et organismes nationaux (APUC), collectivités locales (APUL) et sécurité sociale (ASS).</t>
  </si>
  <si>
    <t xml:space="preserve">2. Pour l’État et la sécurité sociale, chaque fonction évolue en 2025 et en 2026 selon un taux choisi après un test décrit ci-dessous. Lorsque cela est possible, ce taux est celui d’un « sous-jacent », c’est-à-dire d’une dépense votée dans les lois de finances ou de financement de la sécurité sociale qui correspond à cette fonction.</t>
  </si>
  <si>
    <t xml:space="preserve">3. Pour les collectivités locales, qui ne votent pas de loi de finances nationale, chaque fonction évolue comme la dépense locale totale, soit +1,5 % en 2025 (réalisé publié par l’INSEE) et +0,8 % en 2026 (prévision du Rapport d’avancement annuel d’avril 2026).</t>
  </si>
  <si>
    <t xml:space="preserve">4. Pour chaque fonction, la dépense consolidée d’Eurostat en 2024 évolue ensuite comme la somme des trois catégories projetées, ce qui conserve la part des transferts retirés par la consolidation. La charge de la dette est fixée directement, à 64,7 Md€ en 2025 (montant réalisé publié par l’INSEE, qui correspond au périmètre de la fonction COFOG de la dette) et à 79 Md€ en 2026 (montant annoncé par le ministre de l’Économie).</t>
  </si>
  <si>
    <t xml:space="preserve">5. Chaque fonction est rattachée à l’un des 15 secteurs du site, et le montant de chaque secteur est rapporté au total pour obtenir sa part sur 1 000 €.</t>
  </si>
  <si>
    <t xml:space="preserve">Comment les taux d’évolution sont choisis</t>
  </si>
  <si>
    <t xml:space="preserve">Pour chaque fonction de l’État et de la sécurité sociale, on recherche les dépenses votées qui la financent. Pour l’État, il s’agit des crédits exécutés des programmes budgétaires de 2018 à 2025 et des crédits votés pour 2026, complétés le cas échéant par les crédits d’impôt que la comptabilité nationale enregistre comme des dépenses. Pour la sécurité sociale, il s’agit de l’objectif national de dépenses d’assurance maladie (ONDAM) par sous-objectif, des dépenses des branches et de celles de l’assurance chômage.</t>
  </si>
  <si>
    <t xml:space="preserve">On compare ensuite, année par année de 2018 à 2024, le taux d’évolution de ce sous-jacent à celui de la fonction dans Eurostat. On ne compare pas les montants, qui diffèrent pour des raisons de périmètre et de comptabilité, mais les rythmes d’évolution. Le sous-jacent est retenu s’il suit la dépense Eurostat de près, à 3 points par an en moyenne, avec des évolutions de même sens presque chaque année. Il reste acceptable jusqu’à 6 points lorsque les écarts se concentrent sur les années de crise 2020 à 2022 (covid, plan de relance, crise énergétique). L’onglet Tests affiche pour chaque fonction l’écart moyen, le nombre d’années de même sens et l’écart calculé hors années de crise.</t>
  </si>
  <si>
    <t xml:space="preserve">À défaut de sous-jacent fiable, on prolonge la tendance observée par Eurostat, sur 2017-2024 si l’évolution est régulière ou sur 2021-2024 si la dépense a changé de nature récemment. Les fonctions de moins de 2 Md€ à l’évolution irrégulière sont maintenues à leur niveau 2024, ce qui limite le risque d’erreur.</t>
  </si>
  <si>
    <t xml:space="preserve">Principaux sous-jacents retenus</t>
  </si>
  <si>
    <t xml:space="preserve">Les sous-jacents les plus fiables suivent Eurostat à moins de 1 à 3 points près. Il s’agit de l’enseignement scolaire, de la police et de la gendarmerie, de la justice, de l’administration pénitentiaire, des pensions de l’État, de la défense et de la recherche publique pour l’État, et des branches vieillesse et famille et de l’assurance chômage pour la sécurité sociale.</t>
  </si>
  <si>
    <t xml:space="preserve">Pour la santé, l’ONDAM soins de ville est retenu pour les consultations et les médicaments, l’ONDAM établissements de santé pour l’hôpital, et l’ensemble des branches maladie, accidents du travail et autonomie pour les indemnités journalières, les pensions d’invalidité et le médico-social.</t>
  </si>
  <si>
    <t xml:space="preserve">Pour la recherche appliquée au bénéfice des entreprises, le sous-jacent est le crédit d’impôt recherche et le crédit d’impôt innovation, qui suivent Eurostat à 2,8 points près hors années de crise.</t>
  </si>
  <si>
    <t xml:space="preserve">Pour l’énergie et le logement, les deux fonctions partagent un même sous-jacent, pour tenir compte du transfert de MaPrimeRénov’ d’un programme budgétaire à l’autre en 2025, et le bouclier tarifaire, mesure exceptionnelle éteinte en 2025, en est retiré.</t>
  </si>
  <si>
    <t xml:space="preserve">Au total, les fonctions projetées à partir d’un sous-jacent voté représentent 1 143 Md€, soit près des deux tiers (64 %) de la dépense des trois catégories d’administrations en 2024.</t>
  </si>
  <si>
    <t xml:space="preserve">Fonctions sans sous-jacent fiable</t>
  </si>
  <si>
    <t xml:space="preserve">Pour certaines fonctions importantes, aucun sous-jacent ne passe le test, et la tendance Eurostat est retenue. C’est le cas de la tutelle de l’économie et de l’emploi (51 Md€), pour laquelle même les programmes budgétaires augmentés des crédits d’impôt ne suivent pas Eurostat, les aides aux entreprises de la période 2019-2023 (CICE, fonds de solidarité, plan de relance) étant enregistrées selon des calendriers différents. C’est aussi le cas des transports (26 Md€), dont la dépense passe surtout par des opérateurs financés par des taxes affectées, des services généraux des administrations (40 Md€), dont la moitié relève d’opérateurs, et des aides personnelles au logement (22 Md€), dont les crédits budgétaires ont été affectés en 2025 par un changement du financement du Fonds national d’aide au logement, sans hausse équivalente des prestations. La justification de chaque choix figure dans l’onglet Tests, colonne P.</t>
  </si>
  <si>
    <t xml:space="preserve">Limites</t>
  </si>
  <si>
    <t xml:space="preserve">Une prévision n’est pas une donnée. Les taux 2026 de l’État comparent les crédits votés en loi de finances initiale à l’exécution 2025 et ne tiennent pas compte des ajustements en cours d’année. Pour l’hôpital, la dépense Eurostat progresse depuis 2022 un peu plus vite que l’ONDAM, ce qui rend la prévision de ce poste plutôt prudente. Pour la tutelle de l’économie, la tendance retenue ne reflète pas la baisse des crédits 2025, qui pourrait conduire à surestimer légèrement le secteur Soutien à l’économie, de l’ordre de 2 € sur 1 000. Ces prévisions seront révisées à la publication des données Eurostat 2025.</t>
  </si>
  <si>
    <t xml:space="preserve">Contrôles de fiabilité</t>
  </si>
  <si>
    <t xml:space="preserve">La dépense publique consolidée prévue pour 2025 (1 721 Md€) s’écarte de 0,4 % seulement du montant réalisé publié par l’INSEE (1 714 Md€). Sa progression prévue pour 2026 (+2,5 %) est proche de celle retenue par le Gouvernement dans le Rapport d’avancement annuel d’avril 2026 (+2,4 %). Les écarts entre la prévision 2026 et la répartition Eurostat 2024 restent inférieurs à 2,5 € sur 1 000 pour chaque secteur, hors charge de la dette dont la hausse est fixée par hypothèse. Les 15 secteurs totalisent exactement 1 000 €, y compris après arrondi.</t>
  </si>
  <si>
    <t xml:space="preserve">Comment vérifier ou modifier les calculs</t>
  </si>
  <si>
    <t xml:space="preserve">Toutes les cellules sont des formules reliées aux données sources. Les données saisies sont en bleu, les liens entre onglets en vert, les estimations sur fond jaune clair. Dans l’onglet Tests, la colonne O indique le choix retenu pour chaque fonction ; elle peut être modifiée (SJ, T17, T21 ou ST) et l’ensemble du fichier se recalcule. Les onglets peuvent être triés sans risque, les liens passant par la clé de chaque ligne.</t>
  </si>
  <si>
    <t xml:space="preserve">Onglets. Répartition 1000€ (résultat), Répartition Graphique (données du graphique d’accueil), Sources, Hypothèses, Eurostat (données 2017-2024), Sous-jacents (budget de l’État, crédits d’impôt, bouclier tarifaire, séries sociales), Tests (test et choix par fonction), Projection (calcul par fonction et consolidation).</t>
  </si>
  <si>
    <t xml:space="preserve">Répartition de 1 000 € de dépenses publiques entre les 15 secteurs (administrations publiques consolidées)</t>
  </si>
  <si>
    <t xml:space="preserve">Colonne C, prévision 2026 affichée en page d’accueil du site. Colonne E, données Eurostat 2024, utilisées sur les pages secteurs.</t>
  </si>
  <si>
    <t xml:space="preserve">Secteur</t>
  </si>
  <si>
    <t xml:space="preserve">2026 (prév.)
€ / 1000</t>
  </si>
  <si>
    <t xml:space="preserve">2026 arrondi
(à afficher)</t>
  </si>
  <si>
    <t xml:space="preserve">2025 (prév.)
€ / 1000</t>
  </si>
  <si>
    <t xml:space="preserve">Eurostat 2024
€ / 1000</t>
  </si>
  <si>
    <t xml:space="preserve">2026 (M€)</t>
  </si>
  <si>
    <t xml:space="preserve">Écart 2026
- Eurostat 2024</t>
  </si>
  <si>
    <t xml:space="preserve">Estimation 2022
(ancienne méthode)</t>
  </si>
  <si>
    <t xml:space="preserve">Reste
(arrondi)</t>
  </si>
  <si>
    <t xml:space="preserve">Retraites</t>
  </si>
  <si>
    <t xml:space="preserve">Assurance-Maladie et Santé</t>
  </si>
  <si>
    <t xml:space="preserve">Famille</t>
  </si>
  <si>
    <t xml:space="preserve">Chômage</t>
  </si>
  <si>
    <t xml:space="preserve">Autres solidarités</t>
  </si>
  <si>
    <t xml:space="preserve">Éducation</t>
  </si>
  <si>
    <t xml:space="preserve">Soutien à l'économie</t>
  </si>
  <si>
    <t xml:space="preserve">Transports et Urbanisme</t>
  </si>
  <si>
    <t xml:space="preserve">Services Généraux</t>
  </si>
  <si>
    <t xml:space="preserve">Environnement et Énergie</t>
  </si>
  <si>
    <t xml:space="preserve">Culture et Sport</t>
  </si>
  <si>
    <t xml:space="preserve">Défense</t>
  </si>
  <si>
    <t xml:space="preserve">Sécurité</t>
  </si>
  <si>
    <t xml:space="preserve">Justice</t>
  </si>
  <si>
    <t xml:space="preserve">Charge de la dette</t>
  </si>
  <si>
    <t xml:space="preserve">TOTAL</t>
  </si>
  <si>
    <t xml:space="preserve">Dépense publique consolidée (Md€)</t>
  </si>
  <si>
    <t xml:space="preserve">Dépense par habitant et par mois en 2026 (€)</t>
  </si>
  <si>
    <t xml:space="preserve">Colonne C, valeurs arrondies par la méthode du plus fort reste (colonne L), afin que leur somme fasse exactement 1 000.</t>
  </si>
  <si>
    <t xml:space="preserve">Colonne I, estimation 2022 publiée précédemment sur le site, établie selon une méthode fondée sur le budget de l’État et non consolidée, donc non directement comparable.</t>
  </si>
  <si>
    <t xml:space="preserve">Données du graphique d’accueil 2026 — sous-fonctions COFOG consolidées</t>
  </si>
  <si>
    <t xml:space="preserve">Postes &lt; 1 € regroupés en « Dépenses inférieures à 1 € » par secteur.</t>
  </si>
  <si>
    <t xml:space="preserve">Libellé</t>
  </si>
  <si>
    <t xml:space="preserve">Montant 2026 (M€)</t>
  </si>
  <si>
    <t xml:space="preserve">€ / 1000</t>
  </si>
  <si>
    <t xml:space="preserve">Affiché seul</t>
  </si>
  <si>
    <t xml:space="preserve">Vieillesse</t>
  </si>
  <si>
    <t xml:space="preserve">Survivants</t>
  </si>
  <si>
    <t xml:space="preserve">Services hospitaliers</t>
  </si>
  <si>
    <t xml:space="preserve">Services ambulatoires</t>
  </si>
  <si>
    <t xml:space="preserve">Maladie et invalidité</t>
  </si>
  <si>
    <t xml:space="preserve">Produits, appareils et matériels médicaux</t>
  </si>
  <si>
    <t xml:space="preserve">Services de santé publique</t>
  </si>
  <si>
    <t xml:space="preserve">R&amp;D dans le domaine de la santé</t>
  </si>
  <si>
    <t xml:space="preserve">Santé n.c.a.</t>
  </si>
  <si>
    <t xml:space="preserve">Famille et enfants</t>
  </si>
  <si>
    <t xml:space="preserve">Exclusion sociale n.c.a.</t>
  </si>
  <si>
    <t xml:space="preserve">Logement</t>
  </si>
  <si>
    <t xml:space="preserve">Protection sociale n.c.a.</t>
  </si>
  <si>
    <t xml:space="preserve">Enseignement secondaire</t>
  </si>
  <si>
    <t xml:space="preserve">Enseignement préélémentaire et primaire</t>
  </si>
  <si>
    <t xml:space="preserve">Services annexes à l'enseignement</t>
  </si>
  <si>
    <t xml:space="preserve">Recherche fondamentale</t>
  </si>
  <si>
    <t xml:space="preserve">Enseignement supérieur</t>
  </si>
  <si>
    <t xml:space="preserve">Enseignement non défini par niveau</t>
  </si>
  <si>
    <t xml:space="preserve">Enseignement postsecondaire non supérieur</t>
  </si>
  <si>
    <t xml:space="preserve">Enseignement n.c.a.</t>
  </si>
  <si>
    <t xml:space="preserve">Tutelle de l'économie générale, des échanges et de l'emploi</t>
  </si>
  <si>
    <t xml:space="preserve">R&amp;D concernant les affaires économiques</t>
  </si>
  <si>
    <t xml:space="preserve">Autres branches d'activité</t>
  </si>
  <si>
    <t xml:space="preserve">Agriculture, sylviculture, pêche et chasse</t>
  </si>
  <si>
    <t xml:space="preserve">Aide économique extérieure</t>
  </si>
  <si>
    <t xml:space="preserve">Affaires économiques n.c.a.</t>
  </si>
  <si>
    <t xml:space="preserve">Industries extractives et manufacturières, construction</t>
  </si>
  <si>
    <t xml:space="preserve">Communications</t>
  </si>
  <si>
    <t xml:space="preserve">Transports</t>
  </si>
  <si>
    <t xml:space="preserve">Équipements collectifs</t>
  </si>
  <si>
    <t xml:space="preserve">Logements</t>
  </si>
  <si>
    <t xml:space="preserve">Alimentation en eau</t>
  </si>
  <si>
    <t xml:space="preserve">Éclairage public</t>
  </si>
  <si>
    <t xml:space="preserve">Logement et équipements collectifs n.c.a.</t>
  </si>
  <si>
    <t xml:space="preserve">Services généraux</t>
  </si>
  <si>
    <t xml:space="preserve">Fonctionnement des organes exécutifs et législatifs, affaires financières et fiscales, affaires étrangères</t>
  </si>
  <si>
    <t xml:space="preserve">Services généraux des administrations publiques n.c.a.</t>
  </si>
  <si>
    <t xml:space="preserve">R&amp;D concernant des services généraux des administrations publiques</t>
  </si>
  <si>
    <t xml:space="preserve">Gestion des déchets</t>
  </si>
  <si>
    <t xml:space="preserve">Combustibles et énergie</t>
  </si>
  <si>
    <t xml:space="preserve">Gestion des eaux usées</t>
  </si>
  <si>
    <t xml:space="preserve">Lutte contre la pollution</t>
  </si>
  <si>
    <t xml:space="preserve">R&amp;D dans le domaine de la protection de l'environnement</t>
  </si>
  <si>
    <t xml:space="preserve">Préservation de la diversité biologique et protection de la nature</t>
  </si>
  <si>
    <t xml:space="preserve">Protection de l'environnement n.c.a.</t>
  </si>
  <si>
    <t xml:space="preserve">Services culturels</t>
  </si>
  <si>
    <t xml:space="preserve">Services récréatifs et sportifs</t>
  </si>
  <si>
    <t xml:space="preserve">Services de radiodiffusion, de télévision et d'édition</t>
  </si>
  <si>
    <t xml:space="preserve">Culte et autres services communautaires</t>
  </si>
  <si>
    <t xml:space="preserve">Loisirs, culture et culte n.c.a.</t>
  </si>
  <si>
    <t xml:space="preserve">Défense militaire</t>
  </si>
  <si>
    <t xml:space="preserve">Défense n.c.a.</t>
  </si>
  <si>
    <t xml:space="preserve">Aide militaire à des pays étrangers</t>
  </si>
  <si>
    <t xml:space="preserve">R&amp;D concernant la défense</t>
  </si>
  <si>
    <t xml:space="preserve">Défense civile</t>
  </si>
  <si>
    <t xml:space="preserve">Services de police</t>
  </si>
  <si>
    <t xml:space="preserve">Services de protection civile</t>
  </si>
  <si>
    <t xml:space="preserve">Ordre et sécurité publics n.c.a.</t>
  </si>
  <si>
    <t xml:space="preserve">Tribunaux</t>
  </si>
  <si>
    <t xml:space="preserve">Administration pénitentiaire</t>
  </si>
  <si>
    <t xml:space="preserve">Opérations concernant la dette publique</t>
  </si>
  <si>
    <t xml:space="preserve">Total € / 1000</t>
  </si>
  <si>
    <t xml:space="preserve">dont affichés</t>
  </si>
  <si>
    <t xml:space="preserve">dont &lt; 1 €</t>
  </si>
  <si>
    <t xml:space="preserve">Contrôle</t>
  </si>
  <si>
    <t xml:space="preserve">Sources (consultées le 23/09/2026)</t>
  </si>
  <si>
    <t xml:space="preserve">N°</t>
  </si>
  <si>
    <t xml:space="preserve">Source</t>
  </si>
  <si>
    <t xml:space="preserve">Utilisation</t>
  </si>
  <si>
    <t xml:space="preserve">Lien</t>
  </si>
  <si>
    <t xml:space="preserve">[1]</t>
  </si>
  <si>
    <t xml:space="preserve">Eurostat, gov_10a_exp, dépenses des APU par fonction COFOG, France, M€, S13/S1311/S1313/S1314 (mise à jour du 16/09/2026, dernière année 2024)</t>
  </si>
  <si>
    <t xml:space="preserve">Base 2024 de toutes les lignes, historique 2017-2024, tendances</t>
  </si>
  <si>
    <t xml:space="preserve">https://ec.europa.eu/eurostat/databrowser/view/gov_10a_exp/default/table?lang=fr</t>
  </si>
  <si>
    <t xml:space="preserve">[2]</t>
  </si>
  <si>
    <t xml:space="preserve">Direction du budget, budget.gouv.fr, dépenses par mission et programme : PLR 2018 à 2022, PLRG 2023 à 2025, LFI 2026 (loi n° 2026-103 du 19/02/2026)</t>
  </si>
  <si>
    <t xml:space="preserve">Sous-jacents de l’État (onglet Sous-jacents, A et D)</t>
  </si>
  <si>
    <t xml:space="preserve">https://www.budget.gouv.fr/budget-etat/mission</t>
  </si>
  <si>
    <t xml:space="preserve">[3]</t>
  </si>
  <si>
    <t xml:space="preserve">INSEE, Insee Première n° 2106, Le compte des administrations publiques en 2025 (mai 2026)</t>
  </si>
  <si>
    <t xml:space="preserve">Croissance APUL 2025 ; contrôle du total APU 2025</t>
  </si>
  <si>
    <t xml:space="preserve">https://www.insee.fr/fr/statistiques/8997691</t>
  </si>
  <si>
    <t xml:space="preserve">[4]</t>
  </si>
  <si>
    <t xml:space="preserve">DG Trésor, Rapport d’avancement annuel 2026 (avril 2026), tableau 14</t>
  </si>
  <si>
    <t xml:space="preserve">Croissance APUL 2026 ; contrôle APU 2026</t>
  </si>
  <si>
    <t xml:space="preserve">https://www.tresor.economie.gouv.fr/Articles/2026/04/22/publication-du-rapport-d-avancement-annuel-2026</t>
  </si>
  <si>
    <t xml:space="preserve">[5]</t>
  </si>
  <si>
    <t xml:space="preserve">Annexes « ONDAM et dépenses de santé » des PLFSS 2021, 2022, 2024, 2025 et 2026, et annexe 3 du PLACSS 2022 (tableaux de constat de l’ONDAM)</t>
  </si>
  <si>
    <t xml:space="preserve">Taux ONDAM par sous-objectif 2019-2024</t>
  </si>
  <si>
    <t xml:space="preserve">https://www.securite-sociale.fr/files/live/sites/SSFR/files/medias/PLFSS/2026/PLFSS2026-Annexe5-2025-10-14_avec%20couverture.pdf</t>
  </si>
  <si>
    <t xml:space="preserve">[6]</t>
  </si>
  <si>
    <t xml:space="preserve">Rapport à la Commission des comptes de la Sécurité sociale, mai 2026 : tableau 16 (branches ROBSS 2021-2026), constat ONDAM 2025, ONDAM 2026 arrêté (LFSS 2026)</t>
  </si>
  <si>
    <t xml:space="preserve">Branches 2021-2026 ; ONDAM 2025-2026</t>
  </si>
  <si>
    <t xml:space="preserve">https://www.securite-sociale.fr/files/live/sites/SSFR/files/medias/CCSS/2026/CCSS%20mai%202026_assembl%C3%A9_V2.pdf</t>
  </si>
  <si>
    <t xml:space="preserve">[7]</t>
  </si>
  <si>
    <t xml:space="preserve">Rapport à la Commission des comptes de la Sécurité sociale, juin 2021, tableau 17 (régime général par branche 2018-2021)</t>
  </si>
  <si>
    <t xml:space="preserve">Branches 2018-2020</t>
  </si>
  <si>
    <t xml:space="preserve">https://www.securite-sociale.fr/files/live/sites/SSFR/files/medias/CCSS/2021/RAPPORT%20CCSS%20JUIN%202021.pdf</t>
  </si>
  <si>
    <t xml:space="preserve">[8]</t>
  </si>
  <si>
    <t xml:space="preserve">Unédic, prévisions financières de juin 2026 (tableau 4)</t>
  </si>
  <si>
    <t xml:space="preserve">Dépenses 2025-2026</t>
  </si>
  <si>
    <t xml:space="preserve">https://www.unedic.org/publications/previsions-financieres-de-lunedic-juin-2026</t>
  </si>
  <si>
    <t xml:space="preserve">[9]</t>
  </si>
  <si>
    <t xml:space="preserve">Unédic, prévisions financières de juin 2025 (tableau 4)</t>
  </si>
  <si>
    <t xml:space="preserve">Dépenses 2021-2024</t>
  </si>
  <si>
    <t xml:space="preserve">https://www.unedic.org/publications/previsions-financieres-de-l-unedic-juin-2025</t>
  </si>
  <si>
    <t xml:space="preserve">[10]</t>
  </si>
  <si>
    <t xml:space="preserve">Juste Répartition, Estimation dépenses publiques France 2022.xlsx</t>
  </si>
  <si>
    <t xml:space="preserve">Nomenclature des 15 secteurs, rattachements des programmes</t>
  </si>
  <si>
    <t xml:space="preserve">https://juste-repartition.fr/faq/</t>
  </si>
  <si>
    <t xml:space="preserve">[11]</t>
  </si>
  <si>
    <t xml:space="preserve">INSEE, Insee Première n° 2087, Bilan démographique 2025</t>
  </si>
  <si>
    <t xml:space="preserve">Population au 1er janvier 2026</t>
  </si>
  <si>
    <t xml:space="preserve">https://www.insee.fr/fr/statistiques/8719824</t>
  </si>
  <si>
    <t xml:space="preserve">[12]</t>
  </si>
  <si>
    <t xml:space="preserve">Ministère de l’Économie et des Finances. 2025, INSEE, compte des administrations publiques en 2025 (charges d’intérêts des APU, 64,7 Md€). 2026, déclaration du ministre sur France Inter le 22 septembre 2026 (79 Md€)</t>
  </si>
  <si>
    <t xml:space="preserve">Ligne GF0107 consolidée (charge de la dette)</t>
  </si>
  <si>
    <t xml:space="preserve">[13]</t>
  </si>
  <si>
    <t xml:space="preserve">Annexe Évaluation des voies et moyens, tome II (dépenses fiscales), fichiers de chiffrage des PLF 2020 à 2026</t>
  </si>
  <si>
    <t xml:space="preserve">Crédits d’impôt, réalisations 2018-2024 et prévisions 2025-2026</t>
  </si>
  <si>
    <t xml:space="preserve">https://www.budget.gouv.fr/documentation/documents-budgetaires-lois/exercice-2026/plf-2026</t>
  </si>
  <si>
    <t xml:space="preserve">[14]</t>
  </si>
  <si>
    <t xml:space="preserve">Direction du budget, budget.gouv.fr, exécution du programme 345 par action (2022-2025)</t>
  </si>
  <si>
    <t xml:space="preserve">Montant du bouclier tarifaire retiré du sous-jacent énergie-logement</t>
  </si>
  <si>
    <t xml:space="preserve">Hypothèses</t>
  </si>
  <si>
    <t xml:space="preserve">En bleu, donnée issue d’une source (numéro entre crochets, voir onglet Sources). Fond jaune, hypothèse modifiable.</t>
  </si>
  <si>
    <t xml:space="preserve">Hypothèse</t>
  </si>
  <si>
    <t xml:space="preserve">2025</t>
  </si>
  <si>
    <t xml:space="preserve">2026</t>
  </si>
  <si>
    <t xml:space="preserve">Charge de la dette des administrations publiques consolidées, fonction COFOG GF0107 (M€) [12]</t>
  </si>
  <si>
    <t xml:space="preserve">Croissance de la dépense des collectivités locales (APUL), appliquée à chaque fonction COFOG [3][4]</t>
  </si>
  <si>
    <t xml:space="preserve">Contrôle, croissance de la dépense publique consolidée (INSEE pour 2025, Rapport d’avancement annuel pour 2026) [3][4]</t>
  </si>
  <si>
    <t xml:space="preserve">Contrôle, dépense publique consolidée 2025 réalisée (INSEE, M€) [3]</t>
  </si>
  <si>
    <t xml:space="preserve">Population au 1er janvier 2026 (millions) [11]</t>
  </si>
  <si>
    <t xml:space="preserve">Collectivités locales. 2025, croissance réalisée publiée par l’INSEE (+1,5 %) ; 2026, croissance prévue par le Rapport d’avancement annuel d’avril 2026 (+0,8 %).</t>
  </si>
  <si>
    <t xml:space="preserve">Eurostat gov_10a_exp — dépenses par fonction COFOG, France (M€) [1]</t>
  </si>
  <si>
    <t xml:space="preserve">Mise à jour Eurostat du 16/09/2026. Seules les sous-fonctions (69 lignes) sont reprises.</t>
  </si>
  <si>
    <t xml:space="preserve">Clé</t>
  </si>
  <si>
    <t xml:space="preserve">Code</t>
  </si>
  <si>
    <t xml:space="preserve">Fonction</t>
  </si>
  <si>
    <t xml:space="preserve">2017</t>
  </si>
  <si>
    <t xml:space="preserve">2018</t>
  </si>
  <si>
    <t xml:space="preserve">2019</t>
  </si>
  <si>
    <t xml:space="preserve">2020</t>
  </si>
  <si>
    <t xml:space="preserve">2021</t>
  </si>
  <si>
    <t xml:space="preserve">2022</t>
  </si>
  <si>
    <t xml:space="preserve">2023</t>
  </si>
  <si>
    <t xml:space="preserve">2024</t>
  </si>
  <si>
    <t xml:space="preserve">S13|GF0101</t>
  </si>
  <si>
    <t xml:space="preserve">APU consolidées</t>
  </si>
  <si>
    <t xml:space="preserve">GF0101</t>
  </si>
  <si>
    <t xml:space="preserve">S13|GF0102</t>
  </si>
  <si>
    <t xml:space="preserve">GF0102</t>
  </si>
  <si>
    <t xml:space="preserve">S13|GF0103</t>
  </si>
  <si>
    <t xml:space="preserve">GF0103</t>
  </si>
  <si>
    <t xml:space="preserve">S13|GF0104</t>
  </si>
  <si>
    <t xml:space="preserve">GF0104</t>
  </si>
  <si>
    <t xml:space="preserve">S13|GF0105</t>
  </si>
  <si>
    <t xml:space="preserve">GF0105</t>
  </si>
  <si>
    <t xml:space="preserve">S13|GF0106</t>
  </si>
  <si>
    <t xml:space="preserve">GF0106</t>
  </si>
  <si>
    <t xml:space="preserve">S13|GF0107</t>
  </si>
  <si>
    <t xml:space="preserve">GF0107</t>
  </si>
  <si>
    <t xml:space="preserve">S13|GF0108</t>
  </si>
  <si>
    <t xml:space="preserve">GF0108</t>
  </si>
  <si>
    <t xml:space="preserve">Transferts de caractère général entre administrations publiques</t>
  </si>
  <si>
    <t xml:space="preserve">S13|GF0201</t>
  </si>
  <si>
    <t xml:space="preserve">GF0201</t>
  </si>
  <si>
    <t xml:space="preserve">S13|GF0202</t>
  </si>
  <si>
    <t xml:space="preserve">GF0202</t>
  </si>
  <si>
    <t xml:space="preserve">S13|GF0203</t>
  </si>
  <si>
    <t xml:space="preserve">GF0203</t>
  </si>
  <si>
    <t xml:space="preserve">S13|GF0204</t>
  </si>
  <si>
    <t xml:space="preserve">GF0204</t>
  </si>
  <si>
    <t xml:space="preserve">S13|GF0205</t>
  </si>
  <si>
    <t xml:space="preserve">GF0205</t>
  </si>
  <si>
    <t xml:space="preserve">S13|GF0301</t>
  </si>
  <si>
    <t xml:space="preserve">GF0301</t>
  </si>
  <si>
    <t xml:space="preserve">S13|GF0302</t>
  </si>
  <si>
    <t xml:space="preserve">GF0302</t>
  </si>
  <si>
    <t xml:space="preserve">S13|GF0303</t>
  </si>
  <si>
    <t xml:space="preserve">GF0303</t>
  </si>
  <si>
    <t xml:space="preserve">S13|GF0304</t>
  </si>
  <si>
    <t xml:space="preserve">GF0304</t>
  </si>
  <si>
    <t xml:space="preserve">S13|GF0305</t>
  </si>
  <si>
    <t xml:space="preserve">GF0305</t>
  </si>
  <si>
    <t xml:space="preserve">R&amp;D concernant l'ordre et la sécurité publics</t>
  </si>
  <si>
    <t xml:space="preserve">S13|GF0306</t>
  </si>
  <si>
    <t xml:space="preserve">GF0306</t>
  </si>
  <si>
    <t xml:space="preserve">S13|GF0401</t>
  </si>
  <si>
    <t xml:space="preserve">GF0401</t>
  </si>
  <si>
    <t xml:space="preserve">S13|GF0402</t>
  </si>
  <si>
    <t xml:space="preserve">GF0402</t>
  </si>
  <si>
    <t xml:space="preserve">S13|GF0403</t>
  </si>
  <si>
    <t xml:space="preserve">GF0403</t>
  </si>
  <si>
    <t xml:space="preserve">S13|GF0404</t>
  </si>
  <si>
    <t xml:space="preserve">GF0404</t>
  </si>
  <si>
    <t xml:space="preserve">S13|GF0405</t>
  </si>
  <si>
    <t xml:space="preserve">GF0405</t>
  </si>
  <si>
    <t xml:space="preserve">S13|GF0406</t>
  </si>
  <si>
    <t xml:space="preserve">GF0406</t>
  </si>
  <si>
    <t xml:space="preserve">S13|GF0407</t>
  </si>
  <si>
    <t xml:space="preserve">GF0407</t>
  </si>
  <si>
    <t xml:space="preserve">S13|GF0408</t>
  </si>
  <si>
    <t xml:space="preserve">GF0408</t>
  </si>
  <si>
    <t xml:space="preserve">S13|GF0409</t>
  </si>
  <si>
    <t xml:space="preserve">GF0409</t>
  </si>
  <si>
    <t xml:space="preserve">S13|GF0501</t>
  </si>
  <si>
    <t xml:space="preserve">GF0501</t>
  </si>
  <si>
    <t xml:space="preserve">S13|GF0502</t>
  </si>
  <si>
    <t xml:space="preserve">GF0502</t>
  </si>
  <si>
    <t xml:space="preserve">S13|GF0503</t>
  </si>
  <si>
    <t xml:space="preserve">GF0503</t>
  </si>
  <si>
    <t xml:space="preserve">S13|GF0504</t>
  </si>
  <si>
    <t xml:space="preserve">GF0504</t>
  </si>
  <si>
    <t xml:space="preserve">S13|GF0505</t>
  </si>
  <si>
    <t xml:space="preserve">GF0505</t>
  </si>
  <si>
    <t xml:space="preserve">S13|GF0506</t>
  </si>
  <si>
    <t xml:space="preserve">GF0506</t>
  </si>
  <si>
    <t xml:space="preserve">S13|GF0601</t>
  </si>
  <si>
    <t xml:space="preserve">GF0601</t>
  </si>
  <si>
    <t xml:space="preserve">S13|GF0602</t>
  </si>
  <si>
    <t xml:space="preserve">GF0602</t>
  </si>
  <si>
    <t xml:space="preserve">S13|GF0603</t>
  </si>
  <si>
    <t xml:space="preserve">GF0603</t>
  </si>
  <si>
    <t xml:space="preserve">S13|GF0604</t>
  </si>
  <si>
    <t xml:space="preserve">GF0604</t>
  </si>
  <si>
    <t xml:space="preserve">S13|GF0605</t>
  </si>
  <si>
    <t xml:space="preserve">GF0605</t>
  </si>
  <si>
    <t xml:space="preserve">R&amp;D dans le domaine du logement et des équipements collectifs</t>
  </si>
  <si>
    <t xml:space="preserve">S13|GF0606</t>
  </si>
  <si>
    <t xml:space="preserve">GF0606</t>
  </si>
  <si>
    <t xml:space="preserve">S13|GF0701</t>
  </si>
  <si>
    <t xml:space="preserve">GF0701</t>
  </si>
  <si>
    <t xml:space="preserve">S13|GF0702</t>
  </si>
  <si>
    <t xml:space="preserve">GF0702</t>
  </si>
  <si>
    <t xml:space="preserve">S13|GF0703</t>
  </si>
  <si>
    <t xml:space="preserve">GF0703</t>
  </si>
  <si>
    <t xml:space="preserve">S13|GF0704</t>
  </si>
  <si>
    <t xml:space="preserve">GF0704</t>
  </si>
  <si>
    <t xml:space="preserve">S13|GF0705</t>
  </si>
  <si>
    <t xml:space="preserve">GF0705</t>
  </si>
  <si>
    <t xml:space="preserve">S13|GF0706</t>
  </si>
  <si>
    <t xml:space="preserve">GF0706</t>
  </si>
  <si>
    <t xml:space="preserve">S13|GF0801</t>
  </si>
  <si>
    <t xml:space="preserve">GF0801</t>
  </si>
  <si>
    <t xml:space="preserve">S13|GF0802</t>
  </si>
  <si>
    <t xml:space="preserve">GF0802</t>
  </si>
  <si>
    <t xml:space="preserve">S13|GF0803</t>
  </si>
  <si>
    <t xml:space="preserve">GF0803</t>
  </si>
  <si>
    <t xml:space="preserve">S13|GF0804</t>
  </si>
  <si>
    <t xml:space="preserve">GF0804</t>
  </si>
  <si>
    <t xml:space="preserve">S13|GF0805</t>
  </si>
  <si>
    <t xml:space="preserve">GF0805</t>
  </si>
  <si>
    <t xml:space="preserve">R&amp;D dans le domaine des loisirs, de la culture et du culte</t>
  </si>
  <si>
    <t xml:space="preserve">S13|GF0806</t>
  </si>
  <si>
    <t xml:space="preserve">GF0806</t>
  </si>
  <si>
    <t xml:space="preserve">S13|GF0901</t>
  </si>
  <si>
    <t xml:space="preserve">GF0901</t>
  </si>
  <si>
    <t xml:space="preserve">S13|GF0902</t>
  </si>
  <si>
    <t xml:space="preserve">GF0902</t>
  </si>
  <si>
    <t xml:space="preserve">S13|GF0903</t>
  </si>
  <si>
    <t xml:space="preserve">GF0903</t>
  </si>
  <si>
    <t xml:space="preserve">S13|GF0904</t>
  </si>
  <si>
    <t xml:space="preserve">GF0904</t>
  </si>
  <si>
    <t xml:space="preserve">S13|GF0905</t>
  </si>
  <si>
    <t xml:space="preserve">GF0905</t>
  </si>
  <si>
    <t xml:space="preserve">S13|GF0906</t>
  </si>
  <si>
    <t xml:space="preserve">GF0906</t>
  </si>
  <si>
    <t xml:space="preserve">S13|GF0907</t>
  </si>
  <si>
    <t xml:space="preserve">GF0907</t>
  </si>
  <si>
    <t xml:space="preserve">R&amp;D dans le domaine de l'enseignement</t>
  </si>
  <si>
    <t xml:space="preserve">S13|GF0908</t>
  </si>
  <si>
    <t xml:space="preserve">GF0908</t>
  </si>
  <si>
    <t xml:space="preserve">S13|GF1001</t>
  </si>
  <si>
    <t xml:space="preserve">GF1001</t>
  </si>
  <si>
    <t xml:space="preserve">S13|GF1002</t>
  </si>
  <si>
    <t xml:space="preserve">GF1002</t>
  </si>
  <si>
    <t xml:space="preserve">S13|GF1003</t>
  </si>
  <si>
    <t xml:space="preserve">GF1003</t>
  </si>
  <si>
    <t xml:space="preserve">S13|GF1004</t>
  </si>
  <si>
    <t xml:space="preserve">GF1004</t>
  </si>
  <si>
    <t xml:space="preserve">S13|GF1005</t>
  </si>
  <si>
    <t xml:space="preserve">GF1005</t>
  </si>
  <si>
    <t xml:space="preserve">S13|GF1006</t>
  </si>
  <si>
    <t xml:space="preserve">GF1006</t>
  </si>
  <si>
    <t xml:space="preserve">S13|GF1007</t>
  </si>
  <si>
    <t xml:space="preserve">GF1007</t>
  </si>
  <si>
    <t xml:space="preserve">S13|GF1008</t>
  </si>
  <si>
    <t xml:space="preserve">GF1008</t>
  </si>
  <si>
    <t xml:space="preserve">R&amp;D dans le domaine de la protection sociale</t>
  </si>
  <si>
    <t xml:space="preserve">S13|GF1009</t>
  </si>
  <si>
    <t xml:space="preserve">GF1009</t>
  </si>
  <si>
    <t xml:space="preserve">S1311|GF0101</t>
  </si>
  <si>
    <t xml:space="preserve">APUC</t>
  </si>
  <si>
    <t xml:space="preserve">S1311|GF0102</t>
  </si>
  <si>
    <t xml:space="preserve">S1311|GF0103</t>
  </si>
  <si>
    <t xml:space="preserve">S1311|GF0104</t>
  </si>
  <si>
    <t xml:space="preserve">S1311|GF0105</t>
  </si>
  <si>
    <t xml:space="preserve">S1311|GF0106</t>
  </si>
  <si>
    <t xml:space="preserve">S1311|GF0107</t>
  </si>
  <si>
    <t xml:space="preserve">S1311|GF0108</t>
  </si>
  <si>
    <t xml:space="preserve">S1311|GF0201</t>
  </si>
  <si>
    <t xml:space="preserve">S1311|GF0202</t>
  </si>
  <si>
    <t xml:space="preserve">S1311|GF0203</t>
  </si>
  <si>
    <t xml:space="preserve">S1311|GF0204</t>
  </si>
  <si>
    <t xml:space="preserve">S1311|GF0205</t>
  </si>
  <si>
    <t xml:space="preserve">S1311|GF0301</t>
  </si>
  <si>
    <t xml:space="preserve">S1311|GF0302</t>
  </si>
  <si>
    <t xml:space="preserve">S1311|GF0303</t>
  </si>
  <si>
    <t xml:space="preserve">S1311|GF0304</t>
  </si>
  <si>
    <t xml:space="preserve">S1311|GF0305</t>
  </si>
  <si>
    <t xml:space="preserve">S1311|GF0306</t>
  </si>
  <si>
    <t xml:space="preserve">S1311|GF0401</t>
  </si>
  <si>
    <t xml:space="preserve">S1311|GF0402</t>
  </si>
  <si>
    <t xml:space="preserve">S1311|GF0403</t>
  </si>
  <si>
    <t xml:space="preserve">S1311|GF0404</t>
  </si>
  <si>
    <t xml:space="preserve">S1311|GF0405</t>
  </si>
  <si>
    <t xml:space="preserve">S1311|GF0406</t>
  </si>
  <si>
    <t xml:space="preserve">S1311|GF0407</t>
  </si>
  <si>
    <t xml:space="preserve">S1311|GF0408</t>
  </si>
  <si>
    <t xml:space="preserve">S1311|GF0409</t>
  </si>
  <si>
    <t xml:space="preserve">S1311|GF0501</t>
  </si>
  <si>
    <t xml:space="preserve">S1311|GF0502</t>
  </si>
  <si>
    <t xml:space="preserve">S1311|GF0503</t>
  </si>
  <si>
    <t xml:space="preserve">S1311|GF0504</t>
  </si>
  <si>
    <t xml:space="preserve">S1311|GF0505</t>
  </si>
  <si>
    <t xml:space="preserve">S1311|GF0506</t>
  </si>
  <si>
    <t xml:space="preserve">S1311|GF0601</t>
  </si>
  <si>
    <t xml:space="preserve">S1311|GF0602</t>
  </si>
  <si>
    <t xml:space="preserve">S1311|GF0603</t>
  </si>
  <si>
    <t xml:space="preserve">S1311|GF0604</t>
  </si>
  <si>
    <t xml:space="preserve">S1311|GF0605</t>
  </si>
  <si>
    <t xml:space="preserve">S1311|GF0606</t>
  </si>
  <si>
    <t xml:space="preserve">S1311|GF0701</t>
  </si>
  <si>
    <t xml:space="preserve">S1311|GF0702</t>
  </si>
  <si>
    <t xml:space="preserve">S1311|GF0703</t>
  </si>
  <si>
    <t xml:space="preserve">S1311|GF0704</t>
  </si>
  <si>
    <t xml:space="preserve">S1311|GF0705</t>
  </si>
  <si>
    <t xml:space="preserve">S1311|GF0706</t>
  </si>
  <si>
    <t xml:space="preserve">S1311|GF0801</t>
  </si>
  <si>
    <t xml:space="preserve">S1311|GF0802</t>
  </si>
  <si>
    <t xml:space="preserve">S1311|GF0803</t>
  </si>
  <si>
    <t xml:space="preserve">S1311|GF0804</t>
  </si>
  <si>
    <t xml:space="preserve">S1311|GF0805</t>
  </si>
  <si>
    <t xml:space="preserve">S1311|GF0806</t>
  </si>
  <si>
    <t xml:space="preserve">S1311|GF0901</t>
  </si>
  <si>
    <t xml:space="preserve">S1311|GF0902</t>
  </si>
  <si>
    <t xml:space="preserve">S1311|GF0903</t>
  </si>
  <si>
    <t xml:space="preserve">S1311|GF0904</t>
  </si>
  <si>
    <t xml:space="preserve">S1311|GF0905</t>
  </si>
  <si>
    <t xml:space="preserve">S1311|GF0906</t>
  </si>
  <si>
    <t xml:space="preserve">S1311|GF0907</t>
  </si>
  <si>
    <t xml:space="preserve">S1311|GF0908</t>
  </si>
  <si>
    <t xml:space="preserve">S1311|GF1001</t>
  </si>
  <si>
    <t xml:space="preserve">S1311|GF1002</t>
  </si>
  <si>
    <t xml:space="preserve">S1311|GF1003</t>
  </si>
  <si>
    <t xml:space="preserve">S1311|GF1004</t>
  </si>
  <si>
    <t xml:space="preserve">S1311|GF1005</t>
  </si>
  <si>
    <t xml:space="preserve">S1311|GF1006</t>
  </si>
  <si>
    <t xml:space="preserve">S1311|GF1007</t>
  </si>
  <si>
    <t xml:space="preserve">S1311|GF1008</t>
  </si>
  <si>
    <t xml:space="preserve">S1311|GF1009</t>
  </si>
  <si>
    <t xml:space="preserve">S1313|GF0101</t>
  </si>
  <si>
    <t xml:space="preserve">APUL</t>
  </si>
  <si>
    <t xml:space="preserve">S1313|GF0102</t>
  </si>
  <si>
    <t xml:space="preserve">S1313|GF0103</t>
  </si>
  <si>
    <t xml:space="preserve">S1313|GF0104</t>
  </si>
  <si>
    <t xml:space="preserve">S1313|GF0105</t>
  </si>
  <si>
    <t xml:space="preserve">S1313|GF0106</t>
  </si>
  <si>
    <t xml:space="preserve">S1313|GF0107</t>
  </si>
  <si>
    <t xml:space="preserve">S1313|GF0108</t>
  </si>
  <si>
    <t xml:space="preserve">S1313|GF0201</t>
  </si>
  <si>
    <t xml:space="preserve">S1313|GF0202</t>
  </si>
  <si>
    <t xml:space="preserve">S1313|GF0203</t>
  </si>
  <si>
    <t xml:space="preserve">S1313|GF0204</t>
  </si>
  <si>
    <t xml:space="preserve">S1313|GF0205</t>
  </si>
  <si>
    <t xml:space="preserve">S1313|GF0301</t>
  </si>
  <si>
    <t xml:space="preserve">S1313|GF0302</t>
  </si>
  <si>
    <t xml:space="preserve">S1313|GF0303</t>
  </si>
  <si>
    <t xml:space="preserve">S1313|GF0304</t>
  </si>
  <si>
    <t xml:space="preserve">S1313|GF0305</t>
  </si>
  <si>
    <t xml:space="preserve">S1313|GF0306</t>
  </si>
  <si>
    <t xml:space="preserve">S1313|GF0401</t>
  </si>
  <si>
    <t xml:space="preserve">S1313|GF0402</t>
  </si>
  <si>
    <t xml:space="preserve">S1313|GF0403</t>
  </si>
  <si>
    <t xml:space="preserve">S1313|GF0404</t>
  </si>
  <si>
    <t xml:space="preserve">S1313|GF0405</t>
  </si>
  <si>
    <t xml:space="preserve">S1313|GF0406</t>
  </si>
  <si>
    <t xml:space="preserve">S1313|GF0407</t>
  </si>
  <si>
    <t xml:space="preserve">S1313|GF0408</t>
  </si>
  <si>
    <t xml:space="preserve">S1313|GF0409</t>
  </si>
  <si>
    <t xml:space="preserve">S1313|GF0501</t>
  </si>
  <si>
    <t xml:space="preserve">S1313|GF0502</t>
  </si>
  <si>
    <t xml:space="preserve">S1313|GF0503</t>
  </si>
  <si>
    <t xml:space="preserve">S1313|GF0504</t>
  </si>
  <si>
    <t xml:space="preserve">S1313|GF0505</t>
  </si>
  <si>
    <t xml:space="preserve">S1313|GF0506</t>
  </si>
  <si>
    <t xml:space="preserve">S1313|GF0601</t>
  </si>
  <si>
    <t xml:space="preserve">S1313|GF0602</t>
  </si>
  <si>
    <t xml:space="preserve">S1313|GF0603</t>
  </si>
  <si>
    <t xml:space="preserve">S1313|GF0604</t>
  </si>
  <si>
    <t xml:space="preserve">S1313|GF0605</t>
  </si>
  <si>
    <t xml:space="preserve">S1313|GF0606</t>
  </si>
  <si>
    <t xml:space="preserve">S1313|GF0701</t>
  </si>
  <si>
    <t xml:space="preserve">S1313|GF0702</t>
  </si>
  <si>
    <t xml:space="preserve">S1313|GF0703</t>
  </si>
  <si>
    <t xml:space="preserve">S1313|GF0704</t>
  </si>
  <si>
    <t xml:space="preserve">S1313|GF0705</t>
  </si>
  <si>
    <t xml:space="preserve">S1313|GF0706</t>
  </si>
  <si>
    <t xml:space="preserve">S1313|GF0801</t>
  </si>
  <si>
    <t xml:space="preserve">S1313|GF0802</t>
  </si>
  <si>
    <t xml:space="preserve">S1313|GF0803</t>
  </si>
  <si>
    <t xml:space="preserve">S1313|GF0804</t>
  </si>
  <si>
    <t xml:space="preserve">S1313|GF0805</t>
  </si>
  <si>
    <t xml:space="preserve">S1313|GF0806</t>
  </si>
  <si>
    <t xml:space="preserve">S1313|GF0901</t>
  </si>
  <si>
    <t xml:space="preserve">S1313|GF0902</t>
  </si>
  <si>
    <t xml:space="preserve">S1313|GF0903</t>
  </si>
  <si>
    <t xml:space="preserve">S1313|GF0904</t>
  </si>
  <si>
    <t xml:space="preserve">S1313|GF0905</t>
  </si>
  <si>
    <t xml:space="preserve">S1313|GF0906</t>
  </si>
  <si>
    <t xml:space="preserve">S1313|GF0907</t>
  </si>
  <si>
    <t xml:space="preserve">S1313|GF0908</t>
  </si>
  <si>
    <t xml:space="preserve">S1313|GF1001</t>
  </si>
  <si>
    <t xml:space="preserve">S1313|GF1002</t>
  </si>
  <si>
    <t xml:space="preserve">S1313|GF1003</t>
  </si>
  <si>
    <t xml:space="preserve">S1313|GF1004</t>
  </si>
  <si>
    <t xml:space="preserve">S1313|GF1005</t>
  </si>
  <si>
    <t xml:space="preserve">S1313|GF1006</t>
  </si>
  <si>
    <t xml:space="preserve">S1313|GF1007</t>
  </si>
  <si>
    <t xml:space="preserve">S1313|GF1008</t>
  </si>
  <si>
    <t xml:space="preserve">S1313|GF1009</t>
  </si>
  <si>
    <t xml:space="preserve">S1314|GF0101</t>
  </si>
  <si>
    <t xml:space="preserve">ASS</t>
  </si>
  <si>
    <t xml:space="preserve">S1314|GF0102</t>
  </si>
  <si>
    <t xml:space="preserve">S1314|GF0103</t>
  </si>
  <si>
    <t xml:space="preserve">S1314|GF0104</t>
  </si>
  <si>
    <t xml:space="preserve">S1314|GF0105</t>
  </si>
  <si>
    <t xml:space="preserve">S1314|GF0106</t>
  </si>
  <si>
    <t xml:space="preserve">S1314|GF0107</t>
  </si>
  <si>
    <t xml:space="preserve">S1314|GF0108</t>
  </si>
  <si>
    <t xml:space="preserve">S1314|GF0201</t>
  </si>
  <si>
    <t xml:space="preserve">S1314|GF0202</t>
  </si>
  <si>
    <t xml:space="preserve">S1314|GF0203</t>
  </si>
  <si>
    <t xml:space="preserve">S1314|GF0204</t>
  </si>
  <si>
    <t xml:space="preserve">S1314|GF0205</t>
  </si>
  <si>
    <t xml:space="preserve">S1314|GF0301</t>
  </si>
  <si>
    <t xml:space="preserve">S1314|GF0302</t>
  </si>
  <si>
    <t xml:space="preserve">S1314|GF0303</t>
  </si>
  <si>
    <t xml:space="preserve">S1314|GF0304</t>
  </si>
  <si>
    <t xml:space="preserve">S1314|GF0305</t>
  </si>
  <si>
    <t xml:space="preserve">S1314|GF0306</t>
  </si>
  <si>
    <t xml:space="preserve">S1314|GF0401</t>
  </si>
  <si>
    <t xml:space="preserve">S1314|GF0402</t>
  </si>
  <si>
    <t xml:space="preserve">S1314|GF0403</t>
  </si>
  <si>
    <t xml:space="preserve">S1314|GF0404</t>
  </si>
  <si>
    <t xml:space="preserve">S1314|GF0405</t>
  </si>
  <si>
    <t xml:space="preserve">S1314|GF0406</t>
  </si>
  <si>
    <t xml:space="preserve">S1314|GF0407</t>
  </si>
  <si>
    <t xml:space="preserve">S1314|GF0408</t>
  </si>
  <si>
    <t xml:space="preserve">S1314|GF0409</t>
  </si>
  <si>
    <t xml:space="preserve">S1314|GF0501</t>
  </si>
  <si>
    <t xml:space="preserve">S1314|GF0502</t>
  </si>
  <si>
    <t xml:space="preserve">S1314|GF0503</t>
  </si>
  <si>
    <t xml:space="preserve">S1314|GF0504</t>
  </si>
  <si>
    <t xml:space="preserve">S1314|GF0505</t>
  </si>
  <si>
    <t xml:space="preserve">S1314|GF0506</t>
  </si>
  <si>
    <t xml:space="preserve">S1314|GF0601</t>
  </si>
  <si>
    <t xml:space="preserve">S1314|GF0602</t>
  </si>
  <si>
    <t xml:space="preserve">S1314|GF0603</t>
  </si>
  <si>
    <t xml:space="preserve">S1314|GF0604</t>
  </si>
  <si>
    <t xml:space="preserve">S1314|GF0605</t>
  </si>
  <si>
    <t xml:space="preserve">S1314|GF0606</t>
  </si>
  <si>
    <t xml:space="preserve">S1314|GF0701</t>
  </si>
  <si>
    <t xml:space="preserve">S1314|GF0702</t>
  </si>
  <si>
    <t xml:space="preserve">S1314|GF0703</t>
  </si>
  <si>
    <t xml:space="preserve">S1314|GF0704</t>
  </si>
  <si>
    <t xml:space="preserve">S1314|GF0705</t>
  </si>
  <si>
    <t xml:space="preserve">S1314|GF0706</t>
  </si>
  <si>
    <t xml:space="preserve">S1314|GF0801</t>
  </si>
  <si>
    <t xml:space="preserve">S1314|GF0802</t>
  </si>
  <si>
    <t xml:space="preserve">S1314|GF0803</t>
  </si>
  <si>
    <t xml:space="preserve">S1314|GF0804</t>
  </si>
  <si>
    <t xml:space="preserve">S1314|GF0805</t>
  </si>
  <si>
    <t xml:space="preserve">S1314|GF0806</t>
  </si>
  <si>
    <t xml:space="preserve">S1314|GF0901</t>
  </si>
  <si>
    <t xml:space="preserve">S1314|GF0902</t>
  </si>
  <si>
    <t xml:space="preserve">S1314|GF0903</t>
  </si>
  <si>
    <t xml:space="preserve">S1314|GF0904</t>
  </si>
  <si>
    <t xml:space="preserve">S1314|GF0905</t>
  </si>
  <si>
    <t xml:space="preserve">S1314|GF0906</t>
  </si>
  <si>
    <t xml:space="preserve">S1314|GF0907</t>
  </si>
  <si>
    <t xml:space="preserve">S1314|GF0908</t>
  </si>
  <si>
    <t xml:space="preserve">S1314|GF1001</t>
  </si>
  <si>
    <t xml:space="preserve">S1314|GF1002</t>
  </si>
  <si>
    <t xml:space="preserve">S1314|GF1003</t>
  </si>
  <si>
    <t xml:space="preserve">S1314|GF1004</t>
  </si>
  <si>
    <t xml:space="preserve">S1314|GF1005</t>
  </si>
  <si>
    <t xml:space="preserve">S1314|GF1006</t>
  </si>
  <si>
    <t xml:space="preserve">S1314|GF1007</t>
  </si>
  <si>
    <t xml:space="preserve">S1314|GF1008</t>
  </si>
  <si>
    <t xml:space="preserve">S1314|GF1009</t>
  </si>
  <si>
    <t xml:space="preserve">Sous-jacents issus des lois de finances et de financement de la sécurité sociale</t>
  </si>
  <si>
    <t xml:space="preserve">A. Budget de l’État par fonction COFOG (Md€, crédits de paiement, tous budgets, hors remboursements et dégrèvements et hors avances aux collectivités) [2]. B. Taux d’évolution des sous-jacents sociaux [5]-[9]. C. Crédits d’impôt [13]. D. Bouclier tarifaire [14]. E. Sous-jacents composites.</t>
  </si>
  <si>
    <t xml:space="preserve">A. Budget de l’État — code COFOG</t>
  </si>
  <si>
    <t xml:space="preserve">2018 exéc.</t>
  </si>
  <si>
    <t xml:space="preserve">2019 exéc.</t>
  </si>
  <si>
    <t xml:space="preserve">2020 exéc.</t>
  </si>
  <si>
    <t xml:space="preserve">2021 exéc.</t>
  </si>
  <si>
    <t xml:space="preserve">2022 exéc.</t>
  </si>
  <si>
    <t xml:space="preserve">2023 exéc.</t>
  </si>
  <si>
    <t xml:space="preserve">2024 exéc.</t>
  </si>
  <si>
    <t xml:space="preserve">2025 exéc.</t>
  </si>
  <si>
    <t xml:space="preserve">2026 LFI</t>
  </si>
  <si>
    <t xml:space="preserve">GF0101 Fonctionnement des organes</t>
  </si>
  <si>
    <t xml:space="preserve">GF0102 Aide économique extérieure</t>
  </si>
  <si>
    <t xml:space="preserve">GF0103 Services généraux</t>
  </si>
  <si>
    <t xml:space="preserve">GF0104 Recherche fondamentale</t>
  </si>
  <si>
    <t xml:space="preserve">GF0106 Services généraux des admi</t>
  </si>
  <si>
    <t xml:space="preserve">GF0107 Opérations concernant la d</t>
  </si>
  <si>
    <t xml:space="preserve">GF0201 Défense militaire</t>
  </si>
  <si>
    <t xml:space="preserve">GF0204 R&amp;D concernant la défense</t>
  </si>
  <si>
    <t xml:space="preserve">GF0205 Défense n.c.a.</t>
  </si>
  <si>
    <t xml:space="preserve">GF0301 Services de police</t>
  </si>
  <si>
    <t xml:space="preserve">GF0302 Services de protection civ</t>
  </si>
  <si>
    <t xml:space="preserve">GF0303 Tribunaux</t>
  </si>
  <si>
    <t xml:space="preserve">GF0304 Administration pénitentiai</t>
  </si>
  <si>
    <t xml:space="preserve">GF0306 Ordre et sécurité publics </t>
  </si>
  <si>
    <t xml:space="preserve">GF0401 Tutelle de l'économie géné</t>
  </si>
  <si>
    <t xml:space="preserve">GF0402 Agriculture, sylviculture,</t>
  </si>
  <si>
    <t xml:space="preserve">GF0403 Combustibles et énergie</t>
  </si>
  <si>
    <t xml:space="preserve">GF0405 Transports</t>
  </si>
  <si>
    <t xml:space="preserve">GF0407 Autres branches d'activité</t>
  </si>
  <si>
    <t xml:space="preserve">GF0408 R&amp;D concernant les affaire</t>
  </si>
  <si>
    <t xml:space="preserve">GF0409 Affaires économiques n.c.a</t>
  </si>
  <si>
    <t xml:space="preserve">GF0504 Préservation de la diversi</t>
  </si>
  <si>
    <t xml:space="preserve">GF0506 Protection de l'environnem</t>
  </si>
  <si>
    <t xml:space="preserve">GF0601 Logements</t>
  </si>
  <si>
    <t xml:space="preserve">GF0602 Équipements collectifs</t>
  </si>
  <si>
    <t xml:space="preserve">GF0704 Services de santé publique</t>
  </si>
  <si>
    <t xml:space="preserve">GF0706 Santé n.c.a.</t>
  </si>
  <si>
    <t xml:space="preserve">GF0801 Services récréatifs et spo</t>
  </si>
  <si>
    <t xml:space="preserve">GF0802 Services culturels</t>
  </si>
  <si>
    <t xml:space="preserve">GF0803 Services de radiodiffusion</t>
  </si>
  <si>
    <t xml:space="preserve">GF0901 Enseignement préélémentair</t>
  </si>
  <si>
    <t xml:space="preserve">GF0902 Enseignement secondaire</t>
  </si>
  <si>
    <t xml:space="preserve">GF0904 Enseignement supérieur</t>
  </si>
  <si>
    <t xml:space="preserve">GF0905 Enseignement non défini pa</t>
  </si>
  <si>
    <t xml:space="preserve">GF0906 Services annexes à l'ensei</t>
  </si>
  <si>
    <t xml:space="preserve">GF1001 Maladie et invalidité</t>
  </si>
  <si>
    <t xml:space="preserve">GF1002 Vieillesse</t>
  </si>
  <si>
    <t xml:space="preserve">GF1005 Chômage</t>
  </si>
  <si>
    <t xml:space="preserve">GF1006 Logement</t>
  </si>
  <si>
    <t xml:space="preserve">GF1007 Exclusion sociale n.c.a.</t>
  </si>
  <si>
    <t xml:space="preserve">Total</t>
  </si>
  <si>
    <t xml:space="preserve">Chaque programme est rattaché à une fonction COFOG selon la table de Juste Répartition (2022), complétée pour les programmes créés depuis.</t>
  </si>
  <si>
    <t xml:space="preserve">C. Crédits d’impôt (Md€, coût budgétaire) [13]</t>
  </si>
  <si>
    <t xml:space="preserve">2018 réal.</t>
  </si>
  <si>
    <t xml:space="preserve">2019 réal.</t>
  </si>
  <si>
    <t xml:space="preserve">2020 réal.</t>
  </si>
  <si>
    <t xml:space="preserve">2021 réal.</t>
  </si>
  <si>
    <t xml:space="preserve">2022 réal.</t>
  </si>
  <si>
    <t xml:space="preserve">2023 réal.</t>
  </si>
  <si>
    <t xml:space="preserve">2024 réal.</t>
  </si>
  <si>
    <t xml:space="preserve">2025 prév.</t>
  </si>
  <si>
    <t xml:space="preserve">2026 prév.</t>
  </si>
  <si>
    <t xml:space="preserve">Crédit d'impôt pour la compétitivité et l'emploi (CICE) (n° 210324, P134)</t>
  </si>
  <si>
    <t xml:space="preserve">Crédit d'impôt recherche (CIR) (n° 200302, P172)</t>
  </si>
  <si>
    <t xml:space="preserve">Crédit d'impôt innovation (n° 200310, P192)</t>
  </si>
  <si>
    <t xml:space="preserve">Crédit d'impôt emploi d'un salarié à domicile (n° 110246, P103)</t>
  </si>
  <si>
    <t xml:space="preserve">Crédit d'impôt pour la transition énergétique (CITE) (n° 110222, P174)</t>
  </si>
  <si>
    <t xml:space="preserve">Crédit d'impôt frais de garde des jeunes enfants (n° 110203, P304)</t>
  </si>
  <si>
    <t xml:space="preserve">Crédit d'impôt investissements productifs outre-mer (n° 210325, P123)</t>
  </si>
  <si>
    <t xml:space="preserve">Crédit d'impôt investissements logement social outre-mer (n° 320136, P123)</t>
  </si>
  <si>
    <t xml:space="preserve">Crédit d'impôt famille (n° 210308, P304)</t>
  </si>
  <si>
    <t xml:space="preserve">Crédit d'impôt apprentissage (n° 210311, P103)</t>
  </si>
  <si>
    <t xml:space="preserve">Crédit d'impôt investissements industrie verte (n° 210333, P134)</t>
  </si>
  <si>
    <t xml:space="preserve">Crédit d'impôt formation du chef d'entreprise (n° 210315, P103)</t>
  </si>
  <si>
    <t xml:space="preserve">Crédit d'impôt bailleurs abandons de loyers (covid) (n° 260201, P134)</t>
  </si>
  <si>
    <t xml:space="preserve">Crédit d'impôt jeux vidéo (n° 320135, P134)</t>
  </si>
  <si>
    <t xml:space="preserve">Crédit d'impôt éco-prêt à taux zéro (n° 210321, P135)</t>
  </si>
  <si>
    <t xml:space="preserve">D. Bouclier tarifaire (Md€) [14]</t>
  </si>
  <si>
    <t xml:space="preserve">Programme 345, action « Mesures exceptionnelles de protection des consommateurs »</t>
  </si>
  <si>
    <t xml:space="preserve">E. Sous-jacents composites (Md€)</t>
  </si>
  <si>
    <t xml:space="preserve">Programmes rattachés + crédits d’impôt hors CICE</t>
  </si>
  <si>
    <t xml:space="preserve">Crédit d’impôt recherche + crédit d’impôt innovation</t>
  </si>
  <si>
    <t xml:space="preserve">Programmes énergie + logement, hors bouclier tarifaire</t>
  </si>
  <si>
    <t xml:space="preserve">B. Série sociale (taux annuels)</t>
  </si>
  <si>
    <t xml:space="preserve">ONDAM soins de ville</t>
  </si>
  <si>
    <t xml:space="preserve">ONDAM établissements de santé</t>
  </si>
  <si>
    <t xml:space="preserve">ONDAM médico-social</t>
  </si>
  <si>
    <t xml:space="preserve">ONDAM total</t>
  </si>
  <si>
    <t xml:space="preserve">Branche vieillesse</t>
  </si>
  <si>
    <t xml:space="preserve">Branche famille</t>
  </si>
  <si>
    <t xml:space="preserve">Branches maladie + AT-MP + autonomie</t>
  </si>
  <si>
    <t xml:space="preserve">Dépenses Unédic</t>
  </si>
  <si>
    <t xml:space="preserve">ONDAM : constats à champ constant, annexes « ONDAM et dépenses de santé » des PLFSS 2021, 2022, 2024, 2025, 2026 et PLACSS 2022 ; constat 2025 et ONDAM arrêté 2026 : CCSS mai 2026.</t>
  </si>
  <si>
    <t xml:space="preserve">Branches : 2018-2020 régime général (CCSS juin 2021, tableau 17) ; 2021-2026 régimes obligatoires de base (CCSS mai 2026, tableau 16). Unédic : dépenses totales, prévisions financières de juin 2025 et juin 2026.</t>
  </si>
  <si>
    <t xml:space="preserve">Les constats de l’ONDAM par sous-objectif ne sont disponibles de façon homogène qu’à partir de 2019 ; les tests santé portent donc sur 2019-2024.</t>
  </si>
  <si>
    <t xml:space="preserve">Test de cohérence et choix du taux d’évolution, par sous-fonction COFOG et par sous-secteur</t>
  </si>
  <si>
    <t xml:space="preserve">Colonne O, choix retenu. SJ = sous-jacent (loi de finances ou LFSS) ; T17 = tendance Eurostat 2017-2024 ; T21 = tendance 2021-2024 ; ST = niveau 2024 maintenu ; IMP = montant fixé (dette). Écart moyen = moyenne des écarts, en points, entre les taux d’évolution annuels du sous-jacent et ceux d’Eurostat.</t>
  </si>
  <si>
    <t xml:space="preserve">Montant 2024 (M€)</t>
  </si>
  <si>
    <t xml:space="preserve">Sous-jacent testé</t>
  </si>
  <si>
    <t xml:space="preserve">Années testées</t>
  </si>
  <si>
    <t xml:space="preserve">Écart moyen (pts)</t>
  </si>
  <si>
    <t xml:space="preserve">Mêmes sens</t>
  </si>
  <si>
    <t xml:space="preserve">Écart hors 2020-2022 (pts)</t>
  </si>
  <si>
    <t xml:space="preserve">Tendance 2017-2024</t>
  </si>
  <si>
    <t xml:space="preserve">Tendance 2021-2024</t>
  </si>
  <si>
    <t xml:space="preserve">Sous-jacent 2025</t>
  </si>
  <si>
    <t xml:space="preserve">Sous-jacent 2026</t>
  </si>
  <si>
    <t xml:space="preserve">Choix</t>
  </si>
  <si>
    <t xml:space="preserve">Justification</t>
  </si>
  <si>
    <t xml:space="preserve">Taux 2025</t>
  </si>
  <si>
    <t xml:space="preserve">Taux 2026</t>
  </si>
  <si>
    <t xml:space="preserve">Programmes budgétaires rattachés</t>
  </si>
  <si>
    <t xml:space="preserve">3/6</t>
  </si>
  <si>
    <t xml:space="preserve">T17</t>
  </si>
  <si>
    <t xml:space="preserve">Les crédits budgétaires ne couvrent que la moitié de la ligne (le reste relève d’opérateurs) et ne suivent pas la dépense Eurostat ; on prolonge la tendance 2017-2024, régulière.</t>
  </si>
  <si>
    <t xml:space="preserve">SJ</t>
  </si>
  <si>
    <t xml:space="preserve">Le test est perturbé par le calendrier des décaissements de prêts, mais les crédits de l’aide publique au développement (5,4 Md€ en 2024) ont un niveau très proche de la dépense Eurostat (4,9 Md€) et leur baisse votée en 2025-2026 concerne directement cette dépense.</t>
  </si>
  <si>
    <t xml:space="preserve">2/6</t>
  </si>
  <si>
    <t xml:space="preserve">Les crédits rattachés sont trop faibles pour être représentatifs ; on prolonge la tendance 2017-2024.</t>
  </si>
  <si>
    <t xml:space="preserve">5/6</t>
  </si>
  <si>
    <t xml:space="preserve">Les crédits de la recherche publique (programme 172) suivent la dépense Eurostat à 2,5 points près en moyenne, dans le même sens 5 années sur 6.</t>
  </si>
  <si>
    <t xml:space="preserve">—</t>
  </si>
  <si>
    <t xml:space="preserve">ST</t>
  </si>
  <si>
    <t xml:space="preserve">Montant faible (moins de 2 Md€) et évolution irrégulière ; maintenu à son niveau 2024, ce qui limite le risque d’erreur.</t>
  </si>
  <si>
    <t xml:space="preserve">4/6</t>
  </si>
  <si>
    <t xml:space="preserve">IMP</t>
  </si>
  <si>
    <t xml:space="preserve">Charge de la dette fixée directement au niveau des administrations publiques consolidées (voir onglet Hypothèses).</t>
  </si>
  <si>
    <t xml:space="preserve">Aucun sous-jacent disponible ; on prolonge la tendance 2017-2024.</t>
  </si>
  <si>
    <t xml:space="preserve">6/6</t>
  </si>
  <si>
    <t xml:space="preserve">Les crédits de la mission Défense, qui mettent en œuvre la loi de programmation militaire, suivent la dépense Eurostat à 3 points près, dans le même sens chaque année.</t>
  </si>
  <si>
    <t xml:space="preserve">Aucune ligne budgétaire ne correspond à cette fonction ; on prolonge la tendance 2017-2024.</t>
  </si>
  <si>
    <t xml:space="preserve">2/4</t>
  </si>
  <si>
    <t xml:space="preserve">Les crédits rattachés ne couvrent qu’un dixième de la ligne ; on prolonge la tendance 2017-2024.</t>
  </si>
  <si>
    <t xml:space="preserve">Les crédits rattachés ne suivent pas la dépense Eurostat ; on prolonge la tendance 2017-2024.</t>
  </si>
  <si>
    <t xml:space="preserve">Les crédits de la police et de la gendarmerie suivent la dépense Eurostat à moins d’un point près chaque année.</t>
  </si>
  <si>
    <t xml:space="preserve">Les crédits de la sécurité civile évoluent chaque année dans le même sens que la dépense Eurostat ; l’écart moyen (5 points) reste modéré pour une ligne de 1 Md€.</t>
  </si>
  <si>
    <t xml:space="preserve">Les crédits de la justice judiciaire et de la protection judiciaire de la jeunesse suivent la dépense Eurostat à moins d’un point près.</t>
  </si>
  <si>
    <t xml:space="preserve">Les crédits de l’administration pénitentiaire suivent la dépense Eurostat à moins d’un point près.</t>
  </si>
  <si>
    <t xml:space="preserve">Ligne nulle en 2024.</t>
  </si>
  <si>
    <t xml:space="preserve">T21</t>
  </si>
  <si>
    <t xml:space="preserve">Série Eurostat rompue en 2019 ; on prolonge la tendance 2021-2024.</t>
  </si>
  <si>
    <t xml:space="preserve">Aucun sous-jacent ne passe le test, y compris les programmes rattachés augmentés des crédits d’impôt (écart de 17 points), car la comptabilité nationale enregistre les aides aux entreprises (CICE, fonds de solidarité, plan de relance) selon un calendrier différent du budget. On prolonge la tendance 2017-2024, qui neutralise ces à-coups.</t>
  </si>
  <si>
    <t xml:space="preserve">Les crédits budgétaires incluent les avances de trésorerie de la politique agricole commune, très fluctuantes ; on prolonge la tendance 2017-2024.</t>
  </si>
  <si>
    <t xml:space="preserve">Les crédits de l’énergie et du logement sont testés ensemble, car MaPrimeRénov’ a changé de programme en 2025, et hors bouclier tarifaire, mesure exceptionnelle éteinte en 2025. Le test reste perturbé par la crise énergétique de 2022-2023, que la comptabilité nationale enregistre selon un calendrier différent, mais les niveaux 2024 sont cohérents et les évolutions votées pour 2025-2026 sont directement liées à cette dépense (soutien aux énergies renouvelables).</t>
  </si>
  <si>
    <t xml:space="preserve">1/6</t>
  </si>
  <si>
    <t xml:space="preserve">L’essentiel de la dépense passe par des opérateurs financés par des taxes affectées, et les crédits budgétaires reflètent surtout des changements de financement ; on prolonge la tendance 2017-2024, régulière (+2,9 % par an).</t>
  </si>
  <si>
    <t xml:space="preserve">Le crédit d’impôt recherche et le crédit d’impôt innovation, que la comptabilité nationale enregistre en dépense, suivent la dépense Eurostat à moins de 3 points près hors 2020-2022 ; l’écart de ces années s’explique par le remboursement anticipé des créances de crédit d’impôt décidé en 2020 face à la crise sanitaire.</t>
  </si>
  <si>
    <t xml:space="preserve">Série Eurostat rompue en 2018 ; on prolonge la tendance 2021-2024.</t>
  </si>
  <si>
    <t xml:space="preserve">Dépense stabilisée depuis 2022 ; maintenue à son niveau 2024.</t>
  </si>
  <si>
    <t xml:space="preserve">La dépense a changé de rythme à partir de 2020 ; on prolonge la tendance 2021-2024.</t>
  </si>
  <si>
    <t xml:space="preserve">Même sous-jacent que la ligne énergie (programmes énergie et logement testés ensemble, hors bouclier tarifaire), pour neutraliser le transfert de MaPrimeRénov’ d’un programme à l’autre en 2025.</t>
  </si>
  <si>
    <t xml:space="preserve">La ligne a été fortement gonflée puis dégonflée par les dépenses liées au covid ; les tendances passées ne sont pas représentatives et les crédits budgétaires rattachés n’en couvrent qu’une faible part. Maintenue à son niveau 2024.</t>
  </si>
  <si>
    <t xml:space="preserve">Les crédits du sport évoluent chaque année dans le même sens que la dépense Eurostat ; ils traduisent la fin des dépenses liées aux Jeux de 2024.</t>
  </si>
  <si>
    <t xml:space="preserve">Les crédits de la culture évoluent 5 années sur 6 dans le même sens que la dépense Eurostat ; l’écart provient du plan de relance de 2020.</t>
  </si>
  <si>
    <t xml:space="preserve">Les avances à l’audiovisuel public suivent la dépense Eurostat à un point près.</t>
  </si>
  <si>
    <t xml:space="preserve">Les crédits de l’enseignement scolaire du premier degré suivent la dépense Eurostat à moins d’un point près chaque année.</t>
  </si>
  <si>
    <t xml:space="preserve">Les crédits de l’enseignement scolaire du second degré suivent la dépense Eurostat à moins d’un point près chaque année.</t>
  </si>
  <si>
    <t xml:space="preserve">Le programme 150 finance l’essentiel des universités ; hors une rupture de série Eurostat en 2024, les évolutions concordent.</t>
  </si>
  <si>
    <t xml:space="preserve">0/2</t>
  </si>
  <si>
    <t xml:space="preserve">La réforme de l’apprentissage de 2019-2020 a modifié la nature de cette dépense ; on prolonge la tendance 2021-2024.</t>
  </si>
  <si>
    <t xml:space="preserve">Les crédits de la vie de l’élève, de la vie étudiante et du soutien de l’Éducation nationale suivent la dépense Eurostat à 2 points près.</t>
  </si>
  <si>
    <t xml:space="preserve">L’allocation aux adultes handicapés (programme 157) représente l’essentiel de la ligne ; son évolution suit celle d’Eurostat hors années de crise.</t>
  </si>
  <si>
    <t xml:space="preserve">Les pensions de l’État (compte d’affectation spéciale Pensions) et les subventions aux régimes spéciaux suivent la dépense Eurostat à moins d’un point près.</t>
  </si>
  <si>
    <t xml:space="preserve">3/3</t>
  </si>
  <si>
    <t xml:space="preserve">Aucun programme budgétaire n’est dédié à cette dépense depuis 2023 ; on prolonge la tendance 2017-2024, qui traduit l’extinction progressive de l’allocation de solidarité spécifique.</t>
  </si>
  <si>
    <t xml:space="preserve">Les crédits des aides au logement ont suivi la dépense Eurostat jusqu’en 2024, mais leur hausse de 22 % en 2025 reflète un changement du financement du Fonds national d’aide au logement et non une hausse équivalente des prestations ; on retient la tendance 2017-2024, quasi stable.</t>
  </si>
  <si>
    <t xml:space="preserve">La prime d’activité et les autres crédits d’inclusion sociale (programme 304) suivent la dépense Eurostat, notamment lors de la forte hausse de 2019-2020.</t>
  </si>
  <si>
    <t xml:space="preserve">Aucune ligne de la LFSS ne correspond à cette fonction ; on prolonge la tendance 2017-2024.</t>
  </si>
  <si>
    <t xml:space="preserve">Les médicaments et dispositifs médicaux relèvent pour l’essentiel de l’ONDAM soins de ville, qui suit la dépense Eurostat à 3 points près en moyenne.</t>
  </si>
  <si>
    <t xml:space="preserve">L’ONDAM soins de ville (honoraires, auxiliaires médicaux, biologie) suit la dépense Eurostat, sauf en 2020 et 2023 où les tests covid l’ont gonflé puis dégonflé.</t>
  </si>
  <si>
    <t xml:space="preserve">L’ONDAM établissements de santé évolue chaque année dans le même sens que la dépense Eurostat. Depuis 2022, la dépense Eurostat progresse un peu plus vite (environ 2,5 points par an), ce qui rend la prévision plutôt prudente.</t>
  </si>
  <si>
    <t xml:space="preserve">Cette ligne regroupe les indemnités journalières maladie et accidents du travail, les pensions d’invalidité et une partie du médico-social ; elle est financée par les branches maladie, AT-MP et autonomie, dont les dépenses suivent la dépense Eurostat à 4 points près en moyenne (2,4 points hors années de crise).</t>
  </si>
  <si>
    <t xml:space="preserve">7/7</t>
  </si>
  <si>
    <t xml:space="preserve">La branche vieillesse suit la dépense Eurostat à moins d’un point près, dans le même sens chaque année de 2018 à 2024.</t>
  </si>
  <si>
    <t xml:space="preserve">Les pensions de réversion sont revalorisées comme les autres pensions ; la branche vieillesse suit cette dépense à 1,3 point près en moyenne.</t>
  </si>
  <si>
    <t xml:space="preserve">6/7</t>
  </si>
  <si>
    <t xml:space="preserve">La branche famille suit la dépense Eurostat à 1,5 point près.</t>
  </si>
  <si>
    <t xml:space="preserve">Les dépenses de l’assurance chômage (Unédic) suivent la dépense Eurostat à 1,5 point près.</t>
  </si>
  <si>
    <t xml:space="preserve">Projection 2025-2026 par fonction COFOG (M€) et passage aux administrations publiques consolidées</t>
  </si>
  <si>
    <t xml:space="preserve">Pour chaque fonction, la valeur consolidée Eurostat 2024 évolue comme la somme des trois sous-secteurs projetés. La charge de la dette est fixée (onglet Hypothèses).</t>
  </si>
  <si>
    <t xml:space="preserve">Secteur JR</t>
  </si>
  <si>
    <t xml:space="preserve">APUC 2024</t>
  </si>
  <si>
    <t xml:space="preserve">APUC 2025</t>
  </si>
  <si>
    <t xml:space="preserve">APUC 2026</t>
  </si>
  <si>
    <t xml:space="preserve">APUL 2024</t>
  </si>
  <si>
    <t xml:space="preserve">APUL 2025</t>
  </si>
  <si>
    <t xml:space="preserve">APUL 2026</t>
  </si>
  <si>
    <t xml:space="preserve">ASS 2024</t>
  </si>
  <si>
    <t xml:space="preserve">ASS 2025</t>
  </si>
  <si>
    <t xml:space="preserve">ASS 2026</t>
  </si>
  <si>
    <t xml:space="preserve">Somme 2024</t>
  </si>
  <si>
    <t xml:space="preserve">Somme 2025</t>
  </si>
  <si>
    <t xml:space="preserve">Somme 2026</t>
  </si>
  <si>
    <t xml:space="preserve">APU consolidées 2024</t>
  </si>
  <si>
    <t xml:space="preserve">APU consolidées 2025</t>
  </si>
  <si>
    <t xml:space="preserve">APU consolidées 2026</t>
  </si>
  <si>
    <t xml:space="preserve">Évol. 2024-2026</t>
  </si>
  <si>
    <t xml:space="preserve">Contrôle : croissance APU consolidée estimée</t>
  </si>
  <si>
    <t xml:space="preserve">Référence (INSEE 2025 réalisé ; RAA 2026)</t>
  </si>
  <si>
    <t xml:space="preserve">Contrôle : niveau APU consolidé 2025 estimé / INSEE réalisé</t>
  </si>
</sst>
</file>

<file path=xl/styles.xml><?xml version="1.0" encoding="utf-8"?>
<styleSheet xmlns="http://schemas.openxmlformats.org/spreadsheetml/2006/main">
  <numFmts count="9">
    <numFmt numFmtId="164" formatCode="General"/>
    <numFmt numFmtId="165" formatCode="#,##0.00;\(#,##0.00\);\-"/>
    <numFmt numFmtId="166" formatCode="#,##0;\(#,##0\);\-"/>
    <numFmt numFmtId="167" formatCode="\+0.0;\-0.0;0.0"/>
    <numFmt numFmtId="168" formatCode="0.000"/>
    <numFmt numFmtId="169" formatCode="#,##0.0;\(#,##0.0\);\-"/>
    <numFmt numFmtId="170" formatCode="#,##0.000;\(#,##0.000\);\-"/>
    <numFmt numFmtId="171" formatCode="0.0%;\(0.0%\);\-"/>
    <numFmt numFmtId="172" formatCode="0.0"/>
  </numFmts>
  <fonts count="14">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1"/>
      <color rgb="FF1F3864"/>
      <name val="Arial"/>
      <family val="0"/>
      <charset val="1"/>
    </font>
    <font>
      <sz val="10"/>
      <name val="Arial"/>
      <family val="0"/>
      <charset val="1"/>
    </font>
    <font>
      <i val="true"/>
      <sz val="9"/>
      <color rgb="FF595959"/>
      <name val="Arial"/>
      <family val="0"/>
      <charset val="1"/>
    </font>
    <font>
      <b val="true"/>
      <sz val="10"/>
      <color rgb="FFFFFFFF"/>
      <name val="Arial"/>
      <family val="0"/>
      <charset val="1"/>
    </font>
    <font>
      <b val="true"/>
      <sz val="10"/>
      <name val="Arial"/>
      <family val="0"/>
      <charset val="1"/>
    </font>
    <font>
      <sz val="10"/>
      <color rgb="FF008000"/>
      <name val="Arial"/>
      <family val="0"/>
      <charset val="1"/>
    </font>
    <font>
      <sz val="10"/>
      <color rgb="FF0000FF"/>
      <name val="Arial"/>
      <family val="0"/>
      <charset val="1"/>
    </font>
    <font>
      <b val="true"/>
      <sz val="10"/>
      <color rgb="FF008000"/>
      <name val="Arial"/>
      <family val="0"/>
      <charset val="1"/>
    </font>
    <font>
      <b val="true"/>
      <sz val="10"/>
      <color rgb="FF0000FF"/>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2CC"/>
        <bgColor rgb="FFFFFFFF"/>
      </patternFill>
    </fill>
    <fill>
      <patternFill patternType="solid">
        <fgColor rgb="FFFFFF00"/>
        <bgColor rgb="FFFFFF00"/>
      </patternFill>
    </fill>
  </fills>
  <borders count="2">
    <border diagonalUp="false" diagonalDown="false">
      <left/>
      <right/>
      <top/>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6" fontId="11" fillId="4" borderId="0" xfId="0" applyFont="true" applyBorder="false" applyAlignment="false" applyProtection="false">
      <alignment horizontal="general" vertical="bottom" textRotation="0" wrapText="false" indent="0" shrinkToFit="false"/>
      <protection locked="true" hidden="false"/>
    </xf>
    <xf numFmtId="171" fontId="11" fillId="4"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center" vertical="bottom" textRotation="0" wrapText="false" indent="0" shrinkToFit="false"/>
      <protection locked="true" hidden="false"/>
    </xf>
    <xf numFmtId="171" fontId="9" fillId="3" borderId="0" xfId="0" applyFont="true" applyBorder="false" applyAlignment="false" applyProtection="false">
      <alignment horizontal="general" vertical="bottom" textRotation="0" wrapText="false" indent="0" shrinkToFit="false"/>
      <protection locked="true" hidden="false"/>
    </xf>
    <xf numFmtId="171" fontId="7"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6" fontId="12" fillId="4"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008000"/>
          <bgColor rgb="FF000000"/>
        </patternFill>
      </fill>
    </dxf>
    <dxf>
      <fill>
        <patternFill patternType="solid">
          <fgColor rgb="FF595959"/>
          <bgColor rgb="FF000000"/>
        </patternFill>
      </fill>
    </dxf>
    <dxf>
      <fill>
        <patternFill patternType="solid">
          <fgColor rgb="FF000000"/>
          <bgColor rgb="FF000000"/>
        </patternFill>
      </fill>
    </dxf>
    <dxf>
      <fill>
        <patternFill patternType="solid">
          <fgColor rgb="FFFFFF00"/>
          <bgColor rgb="FF000000"/>
        </patternFill>
      </fill>
    </dxf>
    <dxf>
      <fill>
        <patternFill patternType="solid">
          <fgColor rgb="FF0000FF"/>
          <bgColor rgb="FF000000"/>
        </patternFill>
      </fill>
    </dxf>
    <dxf>
      <fill>
        <patternFill patternType="solid">
          <fgColor rgb="FFFFF2C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8.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0"/>
  </cols>
  <sheetData>
    <row r="1" customFormat="false" ht="17.35" hidden="false" customHeight="false" outlineLevel="0" collapsed="false">
      <c r="A1" s="1" t="s">
        <v>0</v>
      </c>
    </row>
    <row r="3" customFormat="false" ht="15" hidden="false" customHeight="false" outlineLevel="0" collapsed="false">
      <c r="A3" s="2" t="s">
        <v>1</v>
      </c>
    </row>
    <row r="4" customFormat="false" ht="64.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2" t="s">
        <v>3</v>
      </c>
    </row>
    <row r="7" customFormat="false" ht="51.75" hidden="false" customHeight="true" outlineLevel="0" collapsed="false">
      <c r="A7" s="3" t="s">
        <v>4</v>
      </c>
    </row>
    <row r="8" customFormat="false" ht="15" hidden="false" customHeight="false" outlineLevel="0" collapsed="false">
      <c r="A8" s="3"/>
    </row>
    <row r="9" customFormat="false" ht="15" hidden="false" customHeight="false" outlineLevel="0" collapsed="false">
      <c r="A9" s="2" t="s">
        <v>5</v>
      </c>
    </row>
    <row r="10" customFormat="false" ht="25.5" hidden="false" customHeight="true" outlineLevel="0" collapsed="false">
      <c r="A10" s="3" t="s">
        <v>6</v>
      </c>
    </row>
    <row r="11" customFormat="false" ht="39" hidden="false" customHeight="true" outlineLevel="0" collapsed="false">
      <c r="A11" s="3" t="s">
        <v>7</v>
      </c>
    </row>
    <row r="12" customFormat="false" ht="25.5" hidden="false" customHeight="true" outlineLevel="0" collapsed="false">
      <c r="A12" s="3" t="s">
        <v>8</v>
      </c>
    </row>
    <row r="13" customFormat="false" ht="39" hidden="false" customHeight="true" outlineLevel="0" collapsed="false">
      <c r="A13" s="3" t="s">
        <v>9</v>
      </c>
    </row>
    <row r="14" customFormat="false" ht="25.5" hidden="false" customHeight="true" outlineLevel="0" collapsed="false">
      <c r="A14" s="3" t="s">
        <v>10</v>
      </c>
    </row>
    <row r="15" customFormat="false" ht="15" hidden="false" customHeight="false" outlineLevel="0" collapsed="false">
      <c r="A15" s="3"/>
    </row>
    <row r="16" customFormat="false" ht="15" hidden="false" customHeight="false" outlineLevel="0" collapsed="false">
      <c r="A16" s="2" t="s">
        <v>11</v>
      </c>
    </row>
    <row r="17" customFormat="false" ht="51.75" hidden="false" customHeight="true" outlineLevel="0" collapsed="false">
      <c r="A17" s="3" t="s">
        <v>12</v>
      </c>
    </row>
    <row r="18" customFormat="false" ht="64.5" hidden="false" customHeight="true" outlineLevel="0" collapsed="false">
      <c r="A18" s="3" t="s">
        <v>13</v>
      </c>
    </row>
    <row r="19" customFormat="false" ht="39" hidden="false" customHeight="true" outlineLevel="0" collapsed="false">
      <c r="A19" s="3" t="s">
        <v>14</v>
      </c>
    </row>
    <row r="20" customFormat="false" ht="15" hidden="false" customHeight="false" outlineLevel="0" collapsed="false">
      <c r="A20" s="3"/>
    </row>
    <row r="21" customFormat="false" ht="15" hidden="false" customHeight="false" outlineLevel="0" collapsed="false">
      <c r="A21" s="2" t="s">
        <v>15</v>
      </c>
    </row>
    <row r="22" customFormat="false" ht="39" hidden="false" customHeight="true" outlineLevel="0" collapsed="false">
      <c r="A22" s="3" t="s">
        <v>16</v>
      </c>
    </row>
    <row r="23" customFormat="false" ht="25.5" hidden="false" customHeight="true" outlineLevel="0" collapsed="false">
      <c r="A23" s="3" t="s">
        <v>17</v>
      </c>
    </row>
    <row r="24" customFormat="false" ht="25.5" hidden="false" customHeight="true" outlineLevel="0" collapsed="false">
      <c r="A24" s="3" t="s">
        <v>18</v>
      </c>
    </row>
    <row r="25" customFormat="false" ht="25.5" hidden="false" customHeight="true" outlineLevel="0" collapsed="false">
      <c r="A25" s="3" t="s">
        <v>19</v>
      </c>
    </row>
    <row r="26" customFormat="false" ht="25.5" hidden="false" customHeight="true" outlineLevel="0" collapsed="false">
      <c r="A26" s="3" t="s">
        <v>20</v>
      </c>
    </row>
    <row r="27" customFormat="false" ht="15" hidden="false" customHeight="false" outlineLevel="0" collapsed="false">
      <c r="A27" s="3"/>
    </row>
    <row r="28" customFormat="false" ht="15" hidden="false" customHeight="false" outlineLevel="0" collapsed="false">
      <c r="A28" s="2" t="s">
        <v>21</v>
      </c>
    </row>
    <row r="29" customFormat="false" ht="90.75" hidden="false" customHeight="true" outlineLevel="0" collapsed="false">
      <c r="A29" s="3" t="s">
        <v>22</v>
      </c>
    </row>
    <row r="30" customFormat="false" ht="15" hidden="false" customHeight="false" outlineLevel="0" collapsed="false">
      <c r="A30" s="3"/>
    </row>
    <row r="31" customFormat="false" ht="15" hidden="false" customHeight="false" outlineLevel="0" collapsed="false">
      <c r="A31" s="2" t="s">
        <v>23</v>
      </c>
    </row>
    <row r="32" customFormat="false" ht="64.5" hidden="false" customHeight="true" outlineLevel="0" collapsed="false">
      <c r="A32" s="3" t="s">
        <v>24</v>
      </c>
    </row>
    <row r="33" customFormat="false" ht="15" hidden="false" customHeight="false" outlineLevel="0" collapsed="false">
      <c r="A33" s="3"/>
    </row>
    <row r="34" customFormat="false" ht="15" hidden="false" customHeight="false" outlineLevel="0" collapsed="false">
      <c r="A34" s="2" t="s">
        <v>25</v>
      </c>
    </row>
    <row r="35" customFormat="false" ht="51.75" hidden="false" customHeight="true" outlineLevel="0" collapsed="false">
      <c r="A35" s="3" t="s">
        <v>26</v>
      </c>
    </row>
    <row r="36" customFormat="false" ht="15" hidden="false" customHeight="false" outlineLevel="0" collapsed="false">
      <c r="A36" s="3"/>
    </row>
    <row r="37" customFormat="false" ht="15" hidden="false" customHeight="false" outlineLevel="0" collapsed="false">
      <c r="A37" s="2" t="s">
        <v>27</v>
      </c>
    </row>
    <row r="38" customFormat="false" ht="39" hidden="false" customHeight="true" outlineLevel="0" collapsed="false">
      <c r="A38" s="3" t="s">
        <v>28</v>
      </c>
    </row>
    <row r="39" customFormat="false" ht="39" hidden="false" customHeight="true" outlineLevel="0" collapsed="false">
      <c r="A39" s="3" t="s">
        <v>29</v>
      </c>
    </row>
    <row r="40" customFormat="false" ht="15" hidden="false" customHeight="false" outlineLevel="0" collapsed="false">
      <c r="A40"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5" min="2" style="0" width="12"/>
    <col collapsed="false" customWidth="true" hidden="false" outlineLevel="0" max="6" min="6" style="0" width="3"/>
    <col collapsed="false" customWidth="true" hidden="false" outlineLevel="0" max="10" min="7" style="0" width="12"/>
    <col collapsed="false" customWidth="true" hidden="false" outlineLevel="0" max="12" min="12" style="0" width="10"/>
  </cols>
  <sheetData>
    <row r="1" customFormat="false" ht="17.35" hidden="false" customHeight="false" outlineLevel="0" collapsed="false">
      <c r="A1" s="1" t="s">
        <v>30</v>
      </c>
    </row>
    <row r="2" customFormat="false" ht="15" hidden="false" customHeight="false" outlineLevel="0" collapsed="false">
      <c r="A2" s="4" t="s">
        <v>31</v>
      </c>
    </row>
    <row r="5" customFormat="false" ht="45" hidden="false" customHeight="true" outlineLevel="0" collapsed="false">
      <c r="A5" s="5" t="s">
        <v>32</v>
      </c>
      <c r="B5" s="5" t="s">
        <v>33</v>
      </c>
      <c r="C5" s="5" t="s">
        <v>34</v>
      </c>
      <c r="D5" s="5" t="s">
        <v>35</v>
      </c>
      <c r="E5" s="5" t="s">
        <v>36</v>
      </c>
      <c r="F5" s="5"/>
      <c r="G5" s="5" t="s">
        <v>37</v>
      </c>
      <c r="H5" s="5" t="s">
        <v>38</v>
      </c>
      <c r="I5" s="5" t="s">
        <v>39</v>
      </c>
      <c r="J5" s="5"/>
      <c r="K5" s="5" t="s">
        <v>40</v>
      </c>
    </row>
    <row r="6" customFormat="false" ht="15" hidden="false" customHeight="false" outlineLevel="0" collapsed="false">
      <c r="A6" s="6" t="s">
        <v>41</v>
      </c>
      <c r="B6" s="7" t="n">
        <f aca="false">SUMIF(Projection!$C$5:$C$73,$A6,Projection!$R$5:$R$73)/Projection!$R$74*1000</f>
        <v>257.628253999755</v>
      </c>
      <c r="C6" s="8" t="n">
        <f aca="false">INT(B6)+IF(RANK(L6,$L$6:$L$20)&lt;=1000-SUMPRODUCT(INT($B$6:$B$20)),1,0)</f>
        <v>258</v>
      </c>
      <c r="D6" s="9" t="n">
        <f aca="false">SUMIF(Projection!$C$5:$C$73,$A6,Projection!$Q$5:$Q$73)/Projection!$Q$74*1000</f>
        <v>259.355865818492</v>
      </c>
      <c r="E6" s="9" t="n">
        <f aca="false">SUMIF(Projection!$C$5:$C$73,$A6,Projection!$P$5:$P$73)/Projection!$P$74*1000</f>
        <v>258.741053777527</v>
      </c>
      <c r="G6" s="10" t="n">
        <f aca="false">SUMIF(Projection!$C$5:$C$73,$A6,Projection!$R$5:$R$73)</f>
        <v>454296.728119761</v>
      </c>
      <c r="H6" s="11" t="n">
        <f aca="false">B6-E6</f>
        <v>-1.11279977777127</v>
      </c>
      <c r="I6" s="12" t="n">
        <v>262.37</v>
      </c>
      <c r="L6" s="13" t="n">
        <f aca="false">B6-INT(B6)</f>
        <v>0.628253999755259</v>
      </c>
    </row>
    <row r="7" customFormat="false" ht="15" hidden="false" customHeight="false" outlineLevel="0" collapsed="false">
      <c r="A7" s="6" t="s">
        <v>42</v>
      </c>
      <c r="B7" s="7" t="n">
        <f aca="false">SUMIF(Projection!$C$5:$C$73,$A7,Projection!$R$5:$R$73)/Projection!$R$74*1000</f>
        <v>208.928703009454</v>
      </c>
      <c r="C7" s="8" t="n">
        <f aca="false">INT(B7)+IF(RANK(L7,$L$6:$L$20)&lt;=1000-SUMPRODUCT(INT($B$6:$B$20)),1,0)</f>
        <v>209</v>
      </c>
      <c r="D7" s="9" t="n">
        <f aca="false">SUMIF(Projection!$C$5:$C$73,$A7,Projection!$Q$5:$Q$73)/Projection!$Q$74*1000</f>
        <v>207.684459457653</v>
      </c>
      <c r="E7" s="9" t="n">
        <f aca="false">SUMIF(Projection!$C$5:$C$73,$A7,Projection!$P$5:$P$73)/Projection!$P$74*1000</f>
        <v>206.397913619792</v>
      </c>
      <c r="G7" s="10" t="n">
        <f aca="false">SUMIF(Projection!$C$5:$C$73,$A7,Projection!$R$5:$R$73)</f>
        <v>368420.872764951</v>
      </c>
      <c r="H7" s="11" t="n">
        <f aca="false">B7-E7</f>
        <v>2.53078938966186</v>
      </c>
      <c r="I7" s="12" t="n">
        <v>205.47</v>
      </c>
      <c r="L7" s="13" t="n">
        <f aca="false">B7-INT(B7)</f>
        <v>0.928703009453756</v>
      </c>
    </row>
    <row r="8" customFormat="false" ht="15" hidden="false" customHeight="false" outlineLevel="0" collapsed="false">
      <c r="A8" s="6" t="s">
        <v>43</v>
      </c>
      <c r="B8" s="7" t="n">
        <f aca="false">SUMIF(Projection!$C$5:$C$73,$A8,Projection!$R$5:$R$73)/Projection!$R$74*1000</f>
        <v>38.953573243817</v>
      </c>
      <c r="C8" s="8" t="n">
        <f aca="false">INT(B8)+IF(RANK(L8,$L$6:$L$20)&lt;=1000-SUMPRODUCT(INT($B$6:$B$20)),1,0)</f>
        <v>39</v>
      </c>
      <c r="D8" s="9" t="n">
        <f aca="false">SUMIF(Projection!$C$5:$C$73,$A8,Projection!$Q$5:$Q$73)/Projection!$Q$74*1000</f>
        <v>39.3084117929709</v>
      </c>
      <c r="E8" s="9" t="n">
        <f aca="false">SUMIF(Projection!$C$5:$C$73,$A8,Projection!$P$5:$P$73)/Projection!$P$74*1000</f>
        <v>39.9038159582963</v>
      </c>
      <c r="G8" s="10" t="n">
        <f aca="false">SUMIF(Projection!$C$5:$C$73,$A8,Projection!$R$5:$R$73)</f>
        <v>68689.984885184</v>
      </c>
      <c r="H8" s="11" t="n">
        <f aca="false">B8-E8</f>
        <v>-0.950242714479359</v>
      </c>
      <c r="I8" s="12" t="n">
        <v>39.39</v>
      </c>
      <c r="L8" s="13" t="n">
        <f aca="false">B8-INT(B8)</f>
        <v>0.953573243816962</v>
      </c>
    </row>
    <row r="9" customFormat="false" ht="15" hidden="false" customHeight="false" outlineLevel="0" collapsed="false">
      <c r="A9" s="6" t="s">
        <v>44</v>
      </c>
      <c r="B9" s="7" t="n">
        <f aca="false">SUMIF(Projection!$C$5:$C$73,$A9,Projection!$R$5:$R$73)/Projection!$R$74*1000</f>
        <v>28.0708245320726</v>
      </c>
      <c r="C9" s="8" t="n">
        <f aca="false">INT(B9)+IF(RANK(L9,$L$6:$L$20)&lt;=1000-SUMPRODUCT(INT($B$6:$B$20)),1,0)</f>
        <v>28</v>
      </c>
      <c r="D9" s="9" t="n">
        <f aca="false">SUMIF(Projection!$C$5:$C$73,$A9,Projection!$Q$5:$Q$73)/Projection!$Q$74*1000</f>
        <v>28.1253948889575</v>
      </c>
      <c r="E9" s="9" t="n">
        <f aca="false">SUMIF(Projection!$C$5:$C$73,$A9,Projection!$P$5:$P$73)/Projection!$P$74*1000</f>
        <v>29.0232953202994</v>
      </c>
      <c r="G9" s="10" t="n">
        <f aca="false">SUMIF(Projection!$C$5:$C$73,$A9,Projection!$R$5:$R$73)</f>
        <v>49499.5542707696</v>
      </c>
      <c r="H9" s="11" t="n">
        <f aca="false">B9-E9</f>
        <v>-0.952470788226869</v>
      </c>
      <c r="I9" s="12" t="n">
        <v>26.85</v>
      </c>
      <c r="L9" s="13" t="n">
        <f aca="false">B9-INT(B9)</f>
        <v>0.0708245320725673</v>
      </c>
    </row>
    <row r="10" customFormat="false" ht="15" hidden="false" customHeight="false" outlineLevel="0" collapsed="false">
      <c r="A10" s="6" t="s">
        <v>45</v>
      </c>
      <c r="B10" s="7" t="n">
        <f aca="false">SUMIF(Projection!$C$5:$C$73,$A10,Projection!$R$5:$R$73)/Projection!$R$74*1000</f>
        <v>35.3620355316201</v>
      </c>
      <c r="C10" s="8" t="n">
        <f aca="false">INT(B10)+IF(RANK(L10,$L$6:$L$20)&lt;=1000-SUMPRODUCT(INT($B$6:$B$20)),1,0)</f>
        <v>35</v>
      </c>
      <c r="D10" s="9" t="n">
        <f aca="false">SUMIF(Projection!$C$5:$C$73,$A10,Projection!$Q$5:$Q$73)/Projection!$Q$74*1000</f>
        <v>35.9894216191154</v>
      </c>
      <c r="E10" s="9" t="n">
        <f aca="false">SUMIF(Projection!$C$5:$C$73,$A10,Projection!$P$5:$P$73)/Projection!$P$74*1000</f>
        <v>36.6887088428904</v>
      </c>
      <c r="G10" s="10" t="n">
        <f aca="false">SUMIF(Projection!$C$5:$C$73,$A10,Projection!$R$5:$R$73)</f>
        <v>62356.7360809929</v>
      </c>
      <c r="H10" s="11" t="n">
        <f aca="false">B10-E10</f>
        <v>-1.32667331127035</v>
      </c>
      <c r="I10" s="12" t="n">
        <v>36.73</v>
      </c>
      <c r="L10" s="13" t="n">
        <f aca="false">B10-INT(B10)</f>
        <v>0.362035531620073</v>
      </c>
    </row>
    <row r="11" customFormat="false" ht="15" hidden="false" customHeight="false" outlineLevel="0" collapsed="false">
      <c r="A11" s="6" t="s">
        <v>46</v>
      </c>
      <c r="B11" s="7" t="n">
        <f aca="false">SUMIF(Projection!$C$5:$C$73,$A11,Projection!$R$5:$R$73)/Projection!$R$74*1000</f>
        <v>98.9937128354055</v>
      </c>
      <c r="C11" s="8" t="n">
        <f aca="false">INT(B11)+IF(RANK(L11,$L$6:$L$20)&lt;=1000-SUMPRODUCT(INT($B$6:$B$20)),1,0)</f>
        <v>99</v>
      </c>
      <c r="D11" s="9" t="n">
        <f aca="false">SUMIF(Projection!$C$5:$C$73,$A11,Projection!$Q$5:$Q$73)/Projection!$Q$74*1000</f>
        <v>99.4567607808642</v>
      </c>
      <c r="E11" s="9" t="n">
        <f aca="false">SUMIF(Projection!$C$5:$C$73,$A11,Projection!$P$5:$P$73)/Projection!$P$74*1000</f>
        <v>100.801832760596</v>
      </c>
      <c r="G11" s="10" t="n">
        <f aca="false">SUMIF(Projection!$C$5:$C$73,$A11,Projection!$R$5:$R$73)</f>
        <v>174563.616945503</v>
      </c>
      <c r="H11" s="11" t="n">
        <f aca="false">B11-E11</f>
        <v>-1.8081199251902</v>
      </c>
      <c r="I11" s="12" t="n">
        <v>96.67</v>
      </c>
      <c r="L11" s="13" t="n">
        <f aca="false">B11-INT(B11)</f>
        <v>0.993712835405447</v>
      </c>
    </row>
    <row r="12" customFormat="false" ht="15" hidden="false" customHeight="false" outlineLevel="0" collapsed="false">
      <c r="A12" s="6" t="s">
        <v>47</v>
      </c>
      <c r="B12" s="7" t="n">
        <f aca="false">SUMIF(Projection!$C$5:$C$73,$A12,Projection!$R$5:$R$73)/Projection!$R$74*1000</f>
        <v>54.5670385818472</v>
      </c>
      <c r="C12" s="8" t="n">
        <f aca="false">INT(B12)+IF(RANK(L12,$L$6:$L$20)&lt;=1000-SUMPRODUCT(INT($B$6:$B$20)),1,0)</f>
        <v>55</v>
      </c>
      <c r="D12" s="9" t="n">
        <f aca="false">SUMIF(Projection!$C$5:$C$73,$A12,Projection!$Q$5:$Q$73)/Projection!$Q$74*1000</f>
        <v>55.8252093434142</v>
      </c>
      <c r="E12" s="9" t="n">
        <f aca="false">SUMIF(Projection!$C$5:$C$73,$A12,Projection!$P$5:$P$73)/Projection!$P$74*1000</f>
        <v>56.7079097616634</v>
      </c>
      <c r="G12" s="10" t="n">
        <f aca="false">SUMIF(Projection!$C$5:$C$73,$A12,Projection!$R$5:$R$73)</f>
        <v>96222.4705794168</v>
      </c>
      <c r="H12" s="11" t="n">
        <f aca="false">B12-E12</f>
        <v>-2.14087117981619</v>
      </c>
      <c r="I12" s="12" t="n">
        <v>68.79</v>
      </c>
      <c r="L12" s="13" t="n">
        <f aca="false">B12-INT(B12)</f>
        <v>0.567038581847172</v>
      </c>
    </row>
    <row r="13" customFormat="false" ht="15" hidden="false" customHeight="false" outlineLevel="0" collapsed="false">
      <c r="A13" s="6" t="s">
        <v>48</v>
      </c>
      <c r="B13" s="7" t="n">
        <f aca="false">SUMIF(Projection!$C$5:$C$73,$A13,Projection!$R$5:$R$73)/Projection!$R$74*1000</f>
        <v>60.2516306095189</v>
      </c>
      <c r="C13" s="8" t="n">
        <f aca="false">INT(B13)+IF(RANK(L13,$L$6:$L$20)&lt;=1000-SUMPRODUCT(INT($B$6:$B$20)),1,0)</f>
        <v>60</v>
      </c>
      <c r="D13" s="9" t="n">
        <f aca="false">SUMIF(Projection!$C$5:$C$73,$A13,Projection!$Q$5:$Q$73)/Projection!$Q$74*1000</f>
        <v>61.5295922971795</v>
      </c>
      <c r="E13" s="9" t="n">
        <f aca="false">SUMIF(Projection!$C$5:$C$73,$A13,Projection!$P$5:$P$73)/Projection!$P$74*1000</f>
        <v>61.5015597008006</v>
      </c>
      <c r="G13" s="10" t="n">
        <f aca="false">SUMIF(Projection!$C$5:$C$73,$A13,Projection!$R$5:$R$73)</f>
        <v>106246.571270133</v>
      </c>
      <c r="H13" s="11" t="n">
        <f aca="false">B13-E13</f>
        <v>-1.24992909128179</v>
      </c>
      <c r="I13" s="12" t="n">
        <v>51.29</v>
      </c>
      <c r="L13" s="13" t="n">
        <f aca="false">B13-INT(B13)</f>
        <v>0.251630609518848</v>
      </c>
    </row>
    <row r="14" customFormat="false" ht="15" hidden="false" customHeight="false" outlineLevel="0" collapsed="false">
      <c r="A14" s="6" t="s">
        <v>49</v>
      </c>
      <c r="B14" s="7" t="n">
        <f aca="false">SUMIF(Projection!$C$5:$C$73,$A14,Projection!$R$5:$R$73)/Projection!$R$74*1000</f>
        <v>56.0904214384386</v>
      </c>
      <c r="C14" s="8" t="n">
        <f aca="false">INT(B14)+IF(RANK(L14,$L$6:$L$20)&lt;=1000-SUMPRODUCT(INT($B$6:$B$20)),1,0)</f>
        <v>56</v>
      </c>
      <c r="D14" s="9" t="n">
        <f aca="false">SUMIF(Projection!$C$5:$C$73,$A14,Projection!$Q$5:$Q$73)/Projection!$Q$74*1000</f>
        <v>57.1548112192662</v>
      </c>
      <c r="E14" s="9" t="n">
        <f aca="false">SUMIF(Projection!$C$5:$C$73,$A14,Projection!$P$5:$P$73)/Projection!$P$74*1000</f>
        <v>58.303201050368</v>
      </c>
      <c r="G14" s="10" t="n">
        <f aca="false">SUMIF(Projection!$C$5:$C$73,$A14,Projection!$R$5:$R$73)</f>
        <v>98908.7747276561</v>
      </c>
      <c r="H14" s="11" t="n">
        <f aca="false">B14-E14</f>
        <v>-2.21277961192944</v>
      </c>
      <c r="I14" s="12" t="n">
        <v>48.99</v>
      </c>
      <c r="L14" s="13" t="n">
        <f aca="false">B14-INT(B14)</f>
        <v>0.0904214384385753</v>
      </c>
    </row>
    <row r="15" customFormat="false" ht="15" hidden="false" customHeight="false" outlineLevel="0" collapsed="false">
      <c r="A15" s="6" t="s">
        <v>50</v>
      </c>
      <c r="B15" s="7" t="n">
        <f aca="false">SUMIF(Projection!$C$5:$C$73,$A15,Projection!$R$5:$R$73)/Projection!$R$74*1000</f>
        <v>26.5749490783028</v>
      </c>
      <c r="C15" s="8" t="n">
        <f aca="false">INT(B15)+IF(RANK(L15,$L$6:$L$20)&lt;=1000-SUMPRODUCT(INT($B$6:$B$20)),1,0)</f>
        <v>27</v>
      </c>
      <c r="D15" s="9" t="n">
        <f aca="false">SUMIF(Projection!$C$5:$C$73,$A15,Projection!$Q$5:$Q$73)/Projection!$Q$74*1000</f>
        <v>28.5153738976664</v>
      </c>
      <c r="E15" s="9" t="n">
        <f aca="false">SUMIF(Projection!$C$5:$C$73,$A15,Projection!$P$5:$P$73)/Projection!$P$74*1000</f>
        <v>27.363402809555</v>
      </c>
      <c r="G15" s="10" t="n">
        <f aca="false">SUMIF(Projection!$C$5:$C$73,$A15,Projection!$R$5:$R$73)</f>
        <v>46861.7561497495</v>
      </c>
      <c r="H15" s="11" t="n">
        <f aca="false">B15-E15</f>
        <v>-0.788453731252151</v>
      </c>
      <c r="I15" s="12" t="n">
        <v>34.51</v>
      </c>
      <c r="L15" s="13" t="n">
        <f aca="false">B15-INT(B15)</f>
        <v>0.574949078302847</v>
      </c>
    </row>
    <row r="16" customFormat="false" ht="15" hidden="false" customHeight="false" outlineLevel="0" collapsed="false">
      <c r="A16" s="6" t="s">
        <v>51</v>
      </c>
      <c r="B16" s="7" t="n">
        <f aca="false">SUMIF(Projection!$C$5:$C$73,$A16,Projection!$R$5:$R$73)/Projection!$R$74*1000</f>
        <v>24.4860644551298</v>
      </c>
      <c r="C16" s="8" t="n">
        <f aca="false">INT(B16)+IF(RANK(L16,$L$6:$L$20)&lt;=1000-SUMPRODUCT(INT($B$6:$B$20)),1,0)</f>
        <v>24</v>
      </c>
      <c r="D16" s="9" t="n">
        <f aca="false">SUMIF(Projection!$C$5:$C$73,$A16,Projection!$Q$5:$Q$73)/Projection!$Q$74*1000</f>
        <v>25.1656786070589</v>
      </c>
      <c r="E16" s="9" t="n">
        <f aca="false">SUMIF(Projection!$C$5:$C$73,$A16,Projection!$P$5:$P$73)/Projection!$P$74*1000</f>
        <v>25.7615317667537</v>
      </c>
      <c r="G16" s="10" t="n">
        <f aca="false">SUMIF(Projection!$C$5:$C$73,$A16,Projection!$R$5:$R$73)</f>
        <v>43178.2570187571</v>
      </c>
      <c r="H16" s="11" t="n">
        <f aca="false">B16-E16</f>
        <v>-1.27546731162386</v>
      </c>
      <c r="I16" s="12" t="n">
        <v>24.3</v>
      </c>
      <c r="L16" s="13" t="n">
        <f aca="false">B16-INT(B16)</f>
        <v>0.486064455129835</v>
      </c>
    </row>
    <row r="17" customFormat="false" ht="15" hidden="false" customHeight="false" outlineLevel="0" collapsed="false">
      <c r="A17" s="6" t="s">
        <v>52</v>
      </c>
      <c r="B17" s="7" t="n">
        <f aca="false">SUMIF(Projection!$C$5:$C$73,$A17,Projection!$R$5:$R$73)/Projection!$R$74*1000</f>
        <v>34.569180655097</v>
      </c>
      <c r="C17" s="8" t="n">
        <f aca="false">INT(B17)+IF(RANK(L17,$L$6:$L$20)&lt;=1000-SUMPRODUCT(INT($B$6:$B$20)),1,0)</f>
        <v>35</v>
      </c>
      <c r="D17" s="9" t="n">
        <f aca="false">SUMIF(Projection!$C$5:$C$73,$A17,Projection!$Q$5:$Q$73)/Projection!$Q$74*1000</f>
        <v>33.3233833175975</v>
      </c>
      <c r="E17" s="9" t="n">
        <f aca="false">SUMIF(Projection!$C$5:$C$73,$A17,Projection!$P$5:$P$73)/Projection!$P$74*1000</f>
        <v>32.4202429125581</v>
      </c>
      <c r="G17" s="10" t="n">
        <f aca="false">SUMIF(Projection!$C$5:$C$73,$A17,Projection!$R$5:$R$73)</f>
        <v>60958.6309792187</v>
      </c>
      <c r="H17" s="11" t="n">
        <f aca="false">B17-E17</f>
        <v>2.1489377425389</v>
      </c>
      <c r="I17" s="12" t="n">
        <v>34.86</v>
      </c>
      <c r="L17" s="13" t="n">
        <f aca="false">B17-INT(B17)</f>
        <v>0.569180655096957</v>
      </c>
    </row>
    <row r="18" customFormat="false" ht="15" hidden="false" customHeight="false" outlineLevel="0" collapsed="false">
      <c r="A18" s="6" t="s">
        <v>53</v>
      </c>
      <c r="B18" s="7" t="n">
        <f aca="false">SUMIF(Projection!$C$5:$C$73,$A18,Projection!$R$5:$R$73)/Projection!$R$74*1000</f>
        <v>22.3911888565157</v>
      </c>
      <c r="C18" s="8" t="n">
        <f aca="false">INT(B18)+IF(RANK(L18,$L$6:$L$20)&lt;=1000-SUMPRODUCT(INT($B$6:$B$20)),1,0)</f>
        <v>22</v>
      </c>
      <c r="D18" s="9" t="n">
        <f aca="false">SUMIF(Projection!$C$5:$C$73,$A18,Projection!$Q$5:$Q$73)/Projection!$Q$74*1000</f>
        <v>22.8166582424124</v>
      </c>
      <c r="E18" s="9" t="n">
        <f aca="false">SUMIF(Projection!$C$5:$C$73,$A18,Projection!$P$5:$P$73)/Projection!$P$74*1000</f>
        <v>23.1475749119958</v>
      </c>
      <c r="G18" s="10" t="n">
        <f aca="false">SUMIF(Projection!$C$5:$C$73,$A18,Projection!$R$5:$R$73)</f>
        <v>39484.1935164316</v>
      </c>
      <c r="H18" s="11" t="n">
        <f aca="false">B18-E18</f>
        <v>-0.756386055480103</v>
      </c>
      <c r="I18" s="12" t="n">
        <v>22.76</v>
      </c>
      <c r="L18" s="13" t="n">
        <f aca="false">B18-INT(B18)</f>
        <v>0.391188856515686</v>
      </c>
    </row>
    <row r="19" customFormat="false" ht="15" hidden="false" customHeight="false" outlineLevel="0" collapsed="false">
      <c r="A19" s="6" t="s">
        <v>54</v>
      </c>
      <c r="B19" s="7" t="n">
        <f aca="false">SUMIF(Projection!$C$5:$C$73,$A19,Projection!$R$5:$R$73)/Projection!$R$74*1000</f>
        <v>8.33211798435362</v>
      </c>
      <c r="C19" s="8" t="n">
        <f aca="false">INT(B19)+IF(RANK(L19,$L$6:$L$20)&lt;=1000-SUMPRODUCT(INT($B$6:$B$20)),1,0)</f>
        <v>8</v>
      </c>
      <c r="D19" s="9" t="n">
        <f aca="false">SUMIF(Projection!$C$5:$C$73,$A19,Projection!$Q$5:$Q$73)/Projection!$Q$74*1000</f>
        <v>8.15794935185892</v>
      </c>
      <c r="E19" s="9" t="n">
        <f aca="false">SUMIF(Projection!$C$5:$C$73,$A19,Projection!$P$5:$P$73)/Projection!$P$74*1000</f>
        <v>8.02430920058979</v>
      </c>
      <c r="G19" s="10" t="n">
        <f aca="false">SUMIF(Projection!$C$5:$C$73,$A19,Projection!$R$5:$R$73)</f>
        <v>14692.6972481957</v>
      </c>
      <c r="H19" s="11" t="n">
        <f aca="false">B19-E19</f>
        <v>0.307808783763832</v>
      </c>
      <c r="I19" s="12" t="n">
        <v>7.29</v>
      </c>
      <c r="L19" s="13" t="n">
        <f aca="false">B19-INT(B19)</f>
        <v>0.332117984353618</v>
      </c>
    </row>
    <row r="20" customFormat="false" ht="15" hidden="false" customHeight="false" outlineLevel="0" collapsed="false">
      <c r="A20" s="6" t="s">
        <v>55</v>
      </c>
      <c r="B20" s="7" t="n">
        <f aca="false">SUMIF(Projection!$C$5:$C$73,$A20,Projection!$R$5:$R$73)/Projection!$R$74*1000</f>
        <v>44.8003051886724</v>
      </c>
      <c r="C20" s="8" t="n">
        <f aca="false">INT(B20)+IF(RANK(L20,$L$6:$L$20)&lt;=1000-SUMPRODUCT(INT($B$6:$B$20)),1,0)</f>
        <v>45</v>
      </c>
      <c r="D20" s="9" t="n">
        <f aca="false">SUMIF(Projection!$C$5:$C$73,$A20,Projection!$Q$5:$Q$73)/Projection!$Q$74*1000</f>
        <v>37.5910293654933</v>
      </c>
      <c r="E20" s="9" t="n">
        <f aca="false">SUMIF(Projection!$C$5:$C$73,$A20,Projection!$P$5:$P$73)/Projection!$P$74*1000</f>
        <v>35.2136476063154</v>
      </c>
      <c r="G20" s="10" t="n">
        <f aca="false">SUMIF(Projection!$C$5:$C$73,$A20,Projection!$R$5:$R$73)</f>
        <v>79000</v>
      </c>
      <c r="H20" s="11" t="n">
        <f aca="false">B20-E20</f>
        <v>9.58665758235708</v>
      </c>
      <c r="I20" s="12" t="n">
        <v>39.69</v>
      </c>
      <c r="L20" s="13" t="n">
        <f aca="false">B20-INT(B20)</f>
        <v>0.800305188672446</v>
      </c>
    </row>
    <row r="21" customFormat="false" ht="15" hidden="false" customHeight="false" outlineLevel="0" collapsed="false">
      <c r="A21" s="6" t="s">
        <v>56</v>
      </c>
      <c r="B21" s="14" t="n">
        <f aca="false">SUM(B6:B20)</f>
        <v>1000</v>
      </c>
      <c r="C21" s="15" t="n">
        <f aca="false">SUM(C6:C20)</f>
        <v>1000</v>
      </c>
      <c r="D21" s="14" t="n">
        <f aca="false">SUM(D6:D20)</f>
        <v>1000</v>
      </c>
      <c r="E21" s="14" t="n">
        <f aca="false">SUM(E6:E20)</f>
        <v>1000</v>
      </c>
      <c r="G21" s="15" t="n">
        <f aca="false">SUM(G6:G20)</f>
        <v>1763380.84455672</v>
      </c>
      <c r="I21" s="14" t="n">
        <f aca="false">SUM(I6:I20)</f>
        <v>999.96</v>
      </c>
    </row>
    <row r="23" customFormat="false" ht="15" hidden="false" customHeight="false" outlineLevel="0" collapsed="false">
      <c r="A23" s="6" t="s">
        <v>57</v>
      </c>
      <c r="B23" s="16" t="n">
        <f aca="false">Projection!R74/1000</f>
        <v>1763.38084455672</v>
      </c>
      <c r="D23" s="17" t="n">
        <f aca="false">Projection!Q74/1000</f>
        <v>1721.15531529954</v>
      </c>
      <c r="E23" s="17" t="n">
        <f aca="false">Projection!P74/1000</f>
        <v>1671.795</v>
      </c>
    </row>
    <row r="24" customFormat="false" ht="15" hidden="false" customHeight="false" outlineLevel="0" collapsed="false">
      <c r="A24" s="18" t="s">
        <v>58</v>
      </c>
      <c r="B24" s="19" t="n">
        <f aca="false">Projection!R74*1000000/(Hypothèses!C9*1000000)/12</f>
        <v>2126.6049741398</v>
      </c>
    </row>
    <row r="26" customFormat="false" ht="15" hidden="false" customHeight="false" outlineLevel="0" collapsed="false">
      <c r="A26" s="4" t="s">
        <v>59</v>
      </c>
    </row>
    <row r="27" customFormat="false" ht="15" hidden="false" customHeight="false" outlineLevel="0" collapsed="false">
      <c r="A27" s="4" t="s">
        <v>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70"/>
    <col collapsed="false" customWidth="true" hidden="false" outlineLevel="0" max="3" min="3" style="0" width="16"/>
    <col collapsed="false" customWidth="true" hidden="false" outlineLevel="0" max="4" min="4" style="0" width="11"/>
    <col collapsed="false" customWidth="true" hidden="false" outlineLevel="0" max="5" min="5" style="0" width="12"/>
  </cols>
  <sheetData>
    <row r="1" customFormat="false" ht="17.35" hidden="false" customHeight="false" outlineLevel="0" collapsed="false">
      <c r="A1" s="1" t="s">
        <v>61</v>
      </c>
    </row>
    <row r="2" customFormat="false" ht="15" hidden="false" customHeight="false" outlineLevel="0" collapsed="false">
      <c r="A2" s="4" t="s">
        <v>62</v>
      </c>
    </row>
    <row r="4" customFormat="false" ht="23.85" hidden="false" customHeight="false" outlineLevel="0" collapsed="false">
      <c r="A4" s="5" t="s">
        <v>32</v>
      </c>
      <c r="B4" s="5" t="s">
        <v>63</v>
      </c>
      <c r="C4" s="5" t="s">
        <v>64</v>
      </c>
      <c r="D4" s="5" t="s">
        <v>65</v>
      </c>
      <c r="E4" s="5" t="s">
        <v>66</v>
      </c>
    </row>
    <row r="5" customFormat="false" ht="15" hidden="false" customHeight="false" outlineLevel="0" collapsed="false">
      <c r="A5" s="18" t="s">
        <v>41</v>
      </c>
      <c r="B5" s="18" t="s">
        <v>67</v>
      </c>
      <c r="C5" s="10" t="n">
        <f aca="false">INDEX(Projection!$R:$R,MATCH("GF1002",Projection!$A:$A,0))</f>
        <v>411461.916519614</v>
      </c>
      <c r="D5" s="9" t="n">
        <f aca="false">C5/Projection!$R$74*1000</f>
        <v>233.33695485563</v>
      </c>
      <c r="E5" s="18" t="str">
        <f aca="false">IF(D5&gt;=1,"oui","non")</f>
        <v>oui</v>
      </c>
    </row>
    <row r="6" customFormat="false" ht="15" hidden="false" customHeight="false" outlineLevel="0" collapsed="false">
      <c r="A6" s="18" t="s">
        <v>41</v>
      </c>
      <c r="B6" s="18" t="s">
        <v>68</v>
      </c>
      <c r="C6" s="10" t="n">
        <f aca="false">INDEX(Projection!$R:$R,MATCH("GF1003",Projection!$A:$A,0))</f>
        <v>42834.8116001473</v>
      </c>
      <c r="D6" s="9" t="n">
        <f aca="false">C6/Projection!$R$74*1000</f>
        <v>24.2912991441251</v>
      </c>
      <c r="E6" s="18" t="str">
        <f aca="false">IF(D6&gt;=1,"oui","non")</f>
        <v>oui</v>
      </c>
    </row>
    <row r="7" customFormat="false" ht="15" hidden="false" customHeight="false" outlineLevel="0" collapsed="false">
      <c r="A7" s="18" t="s">
        <v>42</v>
      </c>
      <c r="B7" s="18" t="s">
        <v>69</v>
      </c>
      <c r="C7" s="10" t="n">
        <f aca="false">INDEX(Projection!$R:$R,MATCH("GF0703",Projection!$A:$A,0))</f>
        <v>116949.027928077</v>
      </c>
      <c r="D7" s="9" t="n">
        <f aca="false">C7/Projection!$R$74*1000</f>
        <v>66.3209131986887</v>
      </c>
      <c r="E7" s="18" t="str">
        <f aca="false">IF(D7&gt;=1,"oui","non")</f>
        <v>oui</v>
      </c>
    </row>
    <row r="8" customFormat="false" ht="15" hidden="false" customHeight="false" outlineLevel="0" collapsed="false">
      <c r="A8" s="18" t="s">
        <v>42</v>
      </c>
      <c r="B8" s="18" t="s">
        <v>70</v>
      </c>
      <c r="C8" s="10" t="n">
        <f aca="false">INDEX(Projection!$R:$R,MATCH("GF0702",Projection!$A:$A,0))</f>
        <v>98041.66668</v>
      </c>
      <c r="D8" s="9" t="n">
        <f aca="false">C8/Projection!$R$74*1000</f>
        <v>55.5986909932924</v>
      </c>
      <c r="E8" s="18" t="str">
        <f aca="false">IF(D8&gt;=1,"oui","non")</f>
        <v>oui</v>
      </c>
    </row>
    <row r="9" customFormat="false" ht="15" hidden="false" customHeight="false" outlineLevel="0" collapsed="false">
      <c r="A9" s="18" t="s">
        <v>42</v>
      </c>
      <c r="B9" s="18" t="s">
        <v>71</v>
      </c>
      <c r="C9" s="10" t="n">
        <f aca="false">INDEX(Projection!$R:$R,MATCH("GF1001",Projection!$A:$A,0))</f>
        <v>89834.2626594324</v>
      </c>
      <c r="D9" s="9" t="n">
        <f aca="false">C9/Projection!$R$74*1000</f>
        <v>50.9443339688852</v>
      </c>
      <c r="E9" s="18" t="str">
        <f aca="false">IF(D9&gt;=1,"oui","non")</f>
        <v>oui</v>
      </c>
    </row>
    <row r="10" customFormat="false" ht="15" hidden="false" customHeight="false" outlineLevel="0" collapsed="false">
      <c r="A10" s="18" t="s">
        <v>42</v>
      </c>
      <c r="B10" s="18" t="s">
        <v>72</v>
      </c>
      <c r="C10" s="10" t="n">
        <f aca="false">INDEX(Projection!$R:$R,MATCH("GF0701",Projection!$A:$A,0))</f>
        <v>46692.8658</v>
      </c>
      <c r="D10" s="9" t="n">
        <f aca="false">C10/Projection!$R$74*1000</f>
        <v>26.4791726325788</v>
      </c>
      <c r="E10" s="18" t="str">
        <f aca="false">IF(D10&gt;=1,"oui","non")</f>
        <v>oui</v>
      </c>
    </row>
    <row r="11" customFormat="false" ht="15" hidden="false" customHeight="false" outlineLevel="0" collapsed="false">
      <c r="A11" s="18" t="s">
        <v>42</v>
      </c>
      <c r="B11" s="18" t="s">
        <v>73</v>
      </c>
      <c r="C11" s="10" t="n">
        <f aca="false">INDEX(Projection!$R:$R,MATCH("GF0704",Projection!$A:$A,0))</f>
        <v>7979.39159711272</v>
      </c>
      <c r="D11" s="9" t="n">
        <f aca="false">C11/Projection!$R$74*1000</f>
        <v>4.52505289583011</v>
      </c>
      <c r="E11" s="18" t="str">
        <f aca="false">IF(D11&gt;=1,"oui","non")</f>
        <v>oui</v>
      </c>
    </row>
    <row r="12" customFormat="false" ht="15" hidden="false" customHeight="false" outlineLevel="0" collapsed="false">
      <c r="A12" s="18" t="s">
        <v>42</v>
      </c>
      <c r="B12" s="18" t="s">
        <v>74</v>
      </c>
      <c r="C12" s="10" t="n">
        <f aca="false">INDEX(Projection!$R:$R,MATCH("GF0705",Projection!$A:$A,0))</f>
        <v>7252.50171653567</v>
      </c>
      <c r="D12" s="9" t="n">
        <f aca="false">C12/Projection!$R$74*1000</f>
        <v>4.11283911749581</v>
      </c>
      <c r="E12" s="18" t="str">
        <f aca="false">IF(D12&gt;=1,"oui","non")</f>
        <v>oui</v>
      </c>
    </row>
    <row r="13" customFormat="false" ht="15" hidden="false" customHeight="false" outlineLevel="0" collapsed="false">
      <c r="A13" s="18" t="s">
        <v>42</v>
      </c>
      <c r="B13" s="18" t="s">
        <v>75</v>
      </c>
      <c r="C13" s="10" t="n">
        <f aca="false">INDEX(Projection!$R:$R,MATCH("GF0706",Projection!$A:$A,0))</f>
        <v>1671.15638379331</v>
      </c>
      <c r="D13" s="9" t="n">
        <f aca="false">C13/Projection!$R$74*1000</f>
        <v>0.947700202682764</v>
      </c>
      <c r="E13" s="18" t="str">
        <f aca="false">IF(D13&gt;=1,"oui","non")</f>
        <v>non</v>
      </c>
    </row>
    <row r="14" customFormat="false" ht="15" hidden="false" customHeight="false" outlineLevel="0" collapsed="false">
      <c r="A14" s="18" t="s">
        <v>43</v>
      </c>
      <c r="B14" s="18" t="s">
        <v>76</v>
      </c>
      <c r="C14" s="10" t="n">
        <f aca="false">INDEX(Projection!$R:$R,MATCH("GF1004",Projection!$A:$A,0))</f>
        <v>68689.984885184</v>
      </c>
      <c r="D14" s="9" t="n">
        <f aca="false">C14/Projection!$R$74*1000</f>
        <v>38.953573243817</v>
      </c>
      <c r="E14" s="18" t="str">
        <f aca="false">IF(D14&gt;=1,"oui","non")</f>
        <v>oui</v>
      </c>
    </row>
    <row r="15" customFormat="false" ht="15" hidden="false" customHeight="false" outlineLevel="0" collapsed="false">
      <c r="A15" s="18" t="s">
        <v>44</v>
      </c>
      <c r="B15" s="18" t="s">
        <v>44</v>
      </c>
      <c r="C15" s="10" t="n">
        <f aca="false">INDEX(Projection!$R:$R,MATCH("GF1005",Projection!$A:$A,0))</f>
        <v>49499.5542707696</v>
      </c>
      <c r="D15" s="9" t="n">
        <f aca="false">C15/Projection!$R$74*1000</f>
        <v>28.0708245320726</v>
      </c>
      <c r="E15" s="18" t="str">
        <f aca="false">IF(D15&gt;=1,"oui","non")</f>
        <v>oui</v>
      </c>
    </row>
    <row r="16" customFormat="false" ht="15" hidden="false" customHeight="false" outlineLevel="0" collapsed="false">
      <c r="A16" s="18" t="s">
        <v>45</v>
      </c>
      <c r="B16" s="18" t="s">
        <v>77</v>
      </c>
      <c r="C16" s="10" t="n">
        <f aca="false">INDEX(Projection!$R:$R,MATCH("GF1007",Projection!$A:$A,0))</f>
        <v>37465.5839520915</v>
      </c>
      <c r="D16" s="9" t="n">
        <f aca="false">C16/Projection!$R$74*1000</f>
        <v>21.2464505712092</v>
      </c>
      <c r="E16" s="18" t="str">
        <f aca="false">IF(D16&gt;=1,"oui","non")</f>
        <v>oui</v>
      </c>
    </row>
    <row r="17" customFormat="false" ht="15" hidden="false" customHeight="false" outlineLevel="0" collapsed="false">
      <c r="A17" s="18" t="s">
        <v>45</v>
      </c>
      <c r="B17" s="18" t="s">
        <v>78</v>
      </c>
      <c r="C17" s="10" t="n">
        <f aca="false">INDEX(Projection!$R:$R,MATCH("GF1006",Projection!$A:$A,0))</f>
        <v>21092.4436779603</v>
      </c>
      <c r="D17" s="9" t="n">
        <f aca="false">C17/Projection!$R$74*1000</f>
        <v>11.9613659993355</v>
      </c>
      <c r="E17" s="18" t="str">
        <f aca="false">IF(D17&gt;=1,"oui","non")</f>
        <v>oui</v>
      </c>
    </row>
    <row r="18" customFormat="false" ht="15" hidden="false" customHeight="false" outlineLevel="0" collapsed="false">
      <c r="A18" s="18" t="s">
        <v>45</v>
      </c>
      <c r="B18" s="18" t="s">
        <v>79</v>
      </c>
      <c r="C18" s="10" t="n">
        <f aca="false">INDEX(Projection!$R:$R,MATCH("GF1009",Projection!$A:$A,0))</f>
        <v>3798.70845094115</v>
      </c>
      <c r="D18" s="9" t="n">
        <f aca="false">C18/Projection!$R$74*1000</f>
        <v>2.15421896107535</v>
      </c>
      <c r="E18" s="18" t="str">
        <f aca="false">IF(D18&gt;=1,"oui","non")</f>
        <v>oui</v>
      </c>
    </row>
    <row r="19" customFormat="false" ht="15" hidden="false" customHeight="false" outlineLevel="0" collapsed="false">
      <c r="A19" s="18" t="s">
        <v>46</v>
      </c>
      <c r="B19" s="18" t="s">
        <v>80</v>
      </c>
      <c r="C19" s="10" t="n">
        <f aca="false">INDEX(Projection!$R:$R,MATCH("GF0902",Projection!$A:$A,0))</f>
        <v>65819.3072028844</v>
      </c>
      <c r="D19" s="9" t="n">
        <f aca="false">C19/Projection!$R$74*1000</f>
        <v>37.3256335442558</v>
      </c>
      <c r="E19" s="18" t="str">
        <f aca="false">IF(D19&gt;=1,"oui","non")</f>
        <v>oui</v>
      </c>
    </row>
    <row r="20" customFormat="false" ht="15" hidden="false" customHeight="false" outlineLevel="0" collapsed="false">
      <c r="A20" s="18" t="s">
        <v>46</v>
      </c>
      <c r="B20" s="18" t="s">
        <v>81</v>
      </c>
      <c r="C20" s="10" t="n">
        <f aca="false">INDEX(Projection!$R:$R,MATCH("GF0901",Projection!$A:$A,0))</f>
        <v>43787.1945843931</v>
      </c>
      <c r="D20" s="9" t="n">
        <f aca="false">C20/Projection!$R$74*1000</f>
        <v>24.8313883637544</v>
      </c>
      <c r="E20" s="18" t="str">
        <f aca="false">IF(D20&gt;=1,"oui","non")</f>
        <v>oui</v>
      </c>
    </row>
    <row r="21" customFormat="false" ht="15" hidden="false" customHeight="false" outlineLevel="0" collapsed="false">
      <c r="A21" s="18" t="s">
        <v>46</v>
      </c>
      <c r="B21" s="18" t="s">
        <v>82</v>
      </c>
      <c r="C21" s="10" t="n">
        <f aca="false">INDEX(Projection!$R:$R,MATCH("GF0906",Projection!$A:$A,0))</f>
        <v>20445.4558355492</v>
      </c>
      <c r="D21" s="9" t="n">
        <f aca="false">C21/Projection!$R$74*1000</f>
        <v>11.5944640652421</v>
      </c>
      <c r="E21" s="18" t="str">
        <f aca="false">IF(D21&gt;=1,"oui","non")</f>
        <v>oui</v>
      </c>
    </row>
    <row r="22" customFormat="false" ht="15" hidden="false" customHeight="false" outlineLevel="0" collapsed="false">
      <c r="A22" s="18" t="s">
        <v>46</v>
      </c>
      <c r="B22" s="18" t="s">
        <v>83</v>
      </c>
      <c r="C22" s="10" t="n">
        <f aca="false">INDEX(Projection!$R:$R,MATCH("GF0104",Projection!$A:$A,0))</f>
        <v>21009.0546723536</v>
      </c>
      <c r="D22" s="9" t="n">
        <f aca="false">C22/Projection!$R$74*1000</f>
        <v>11.9140767221133</v>
      </c>
      <c r="E22" s="18" t="str">
        <f aca="false">IF(D22&gt;=1,"oui","non")</f>
        <v>oui</v>
      </c>
    </row>
    <row r="23" customFormat="false" ht="15" hidden="false" customHeight="false" outlineLevel="0" collapsed="false">
      <c r="A23" s="18" t="s">
        <v>46</v>
      </c>
      <c r="B23" s="18" t="s">
        <v>84</v>
      </c>
      <c r="C23" s="10" t="n">
        <f aca="false">INDEX(Projection!$R:$R,MATCH("GF0904",Projection!$A:$A,0))</f>
        <v>12777.3316140262</v>
      </c>
      <c r="D23" s="9" t="n">
        <f aca="false">C23/Projection!$R$74*1000</f>
        <v>7.2459285544968</v>
      </c>
      <c r="E23" s="18" t="str">
        <f aca="false">IF(D23&gt;=1,"oui","non")</f>
        <v>oui</v>
      </c>
    </row>
    <row r="24" customFormat="false" ht="15" hidden="false" customHeight="false" outlineLevel="0" collapsed="false">
      <c r="A24" s="18" t="s">
        <v>46</v>
      </c>
      <c r="B24" s="18" t="s">
        <v>85</v>
      </c>
      <c r="C24" s="10" t="n">
        <f aca="false">INDEX(Projection!$R:$R,MATCH("GF0905",Projection!$A:$A,0))</f>
        <v>8976.7655587089</v>
      </c>
      <c r="D24" s="9" t="n">
        <f aca="false">C24/Projection!$R$74*1000</f>
        <v>5.09065615996611</v>
      </c>
      <c r="E24" s="18" t="str">
        <f aca="false">IF(D24&gt;=1,"oui","non")</f>
        <v>oui</v>
      </c>
    </row>
    <row r="25" customFormat="false" ht="15" hidden="false" customHeight="false" outlineLevel="0" collapsed="false">
      <c r="A25" s="18" t="s">
        <v>46</v>
      </c>
      <c r="B25" s="18" t="s">
        <v>86</v>
      </c>
      <c r="C25" s="10" t="n">
        <f aca="false">INDEX(Projection!$R:$R,MATCH("GF0903",Projection!$A:$A,0))</f>
        <v>1173.50747758709</v>
      </c>
      <c r="D25" s="9" t="n">
        <f aca="false">C25/Projection!$R$74*1000</f>
        <v>0.665487254899882</v>
      </c>
      <c r="E25" s="18" t="str">
        <f aca="false">IF(D25&gt;=1,"oui","non")</f>
        <v>non</v>
      </c>
    </row>
    <row r="26" customFormat="false" ht="15" hidden="false" customHeight="false" outlineLevel="0" collapsed="false">
      <c r="A26" s="18" t="s">
        <v>46</v>
      </c>
      <c r="B26" s="18" t="s">
        <v>87</v>
      </c>
      <c r="C26" s="10" t="n">
        <f aca="false">INDEX(Projection!$R:$R,MATCH("GF0908",Projection!$A:$A,0))</f>
        <v>575</v>
      </c>
      <c r="D26" s="9" t="n">
        <f aca="false">C26/Projection!$R$74*1000</f>
        <v>0.326078170677046</v>
      </c>
      <c r="E26" s="18" t="str">
        <f aca="false">IF(D26&gt;=1,"oui","non")</f>
        <v>non</v>
      </c>
    </row>
    <row r="27" customFormat="false" ht="15" hidden="false" customHeight="false" outlineLevel="0" collapsed="false">
      <c r="A27" s="18" t="s">
        <v>47</v>
      </c>
      <c r="B27" s="18" t="s">
        <v>88</v>
      </c>
      <c r="C27" s="10" t="n">
        <f aca="false">INDEX(Projection!$R:$R,MATCH("GF0401",Projection!$A:$A,0))</f>
        <v>45880.1712158795</v>
      </c>
      <c r="D27" s="9" t="n">
        <f aca="false">C27/Projection!$R$74*1000</f>
        <v>26.0182996529107</v>
      </c>
      <c r="E27" s="18" t="str">
        <f aca="false">IF(D27&gt;=1,"oui","non")</f>
        <v>oui</v>
      </c>
    </row>
    <row r="28" customFormat="false" ht="15" hidden="false" customHeight="false" outlineLevel="0" collapsed="false">
      <c r="A28" s="18" t="s">
        <v>47</v>
      </c>
      <c r="B28" s="18" t="s">
        <v>89</v>
      </c>
      <c r="C28" s="10" t="n">
        <f aca="false">INDEX(Projection!$R:$R,MATCH("GF0408",Projection!$A:$A,0))</f>
        <v>21803.9083718806</v>
      </c>
      <c r="D28" s="9" t="n">
        <f aca="false">C28/Projection!$R$74*1000</f>
        <v>12.364832270457</v>
      </c>
      <c r="E28" s="18" t="str">
        <f aca="false">IF(D28&gt;=1,"oui","non")</f>
        <v>oui</v>
      </c>
    </row>
    <row r="29" customFormat="false" ht="15" hidden="false" customHeight="false" outlineLevel="0" collapsed="false">
      <c r="A29" s="18" t="s">
        <v>47</v>
      </c>
      <c r="B29" s="18" t="s">
        <v>90</v>
      </c>
      <c r="C29" s="10" t="n">
        <f aca="false">INDEX(Projection!$R:$R,MATCH("GF0407",Projection!$A:$A,0))</f>
        <v>11753.1363596503</v>
      </c>
      <c r="D29" s="9" t="n">
        <f aca="false">C29/Projection!$R$74*1000</f>
        <v>6.66511513716981</v>
      </c>
      <c r="E29" s="18" t="str">
        <f aca="false">IF(D29&gt;=1,"oui","non")</f>
        <v>oui</v>
      </c>
    </row>
    <row r="30" customFormat="false" ht="15" hidden="false" customHeight="false" outlineLevel="0" collapsed="false">
      <c r="A30" s="18" t="s">
        <v>47</v>
      </c>
      <c r="B30" s="18" t="s">
        <v>91</v>
      </c>
      <c r="C30" s="10" t="n">
        <f aca="false">INDEX(Projection!$R:$R,MATCH("GF0402",Projection!$A:$A,0))</f>
        <v>6343.14582213791</v>
      </c>
      <c r="D30" s="9" t="n">
        <f aca="false">C30/Projection!$R$74*1000</f>
        <v>3.59715023655735</v>
      </c>
      <c r="E30" s="18" t="str">
        <f aca="false">IF(D30&gt;=1,"oui","non")</f>
        <v>oui</v>
      </c>
    </row>
    <row r="31" customFormat="false" ht="15" hidden="false" customHeight="false" outlineLevel="0" collapsed="false">
      <c r="A31" s="18" t="s">
        <v>47</v>
      </c>
      <c r="B31" s="18" t="s">
        <v>92</v>
      </c>
      <c r="C31" s="10" t="n">
        <f aca="false">INDEX(Projection!$R:$R,MATCH("GF0102",Projection!$A:$A,0))</f>
        <v>4219.80726872247</v>
      </c>
      <c r="D31" s="9" t="n">
        <f aca="false">C31/Projection!$R$74*1000</f>
        <v>2.39302093007778</v>
      </c>
      <c r="E31" s="18" t="str">
        <f aca="false">IF(D31&gt;=1,"oui","non")</f>
        <v>oui</v>
      </c>
    </row>
    <row r="32" customFormat="false" ht="15" hidden="false" customHeight="false" outlineLevel="0" collapsed="false">
      <c r="A32" s="18" t="s">
        <v>47</v>
      </c>
      <c r="B32" s="18" t="s">
        <v>93</v>
      </c>
      <c r="C32" s="10" t="n">
        <f aca="false">INDEX(Projection!$R:$R,MATCH("GF0409",Projection!$A:$A,0))</f>
        <v>2954.79036651905</v>
      </c>
      <c r="D32" s="9" t="n">
        <f aca="false">C32/Projection!$R$74*1000</f>
        <v>1.67563936947598</v>
      </c>
      <c r="E32" s="18" t="str">
        <f aca="false">IF(D32&gt;=1,"oui","non")</f>
        <v>oui</v>
      </c>
    </row>
    <row r="33" customFormat="false" ht="15" hidden="false" customHeight="false" outlineLevel="0" collapsed="false">
      <c r="A33" s="18" t="s">
        <v>47</v>
      </c>
      <c r="B33" s="18" t="s">
        <v>94</v>
      </c>
      <c r="C33" s="10" t="n">
        <f aca="false">INDEX(Projection!$R:$R,MATCH("GF0404",Projection!$A:$A,0))</f>
        <v>1626.20150061501</v>
      </c>
      <c r="D33" s="9" t="n">
        <f aca="false">C33/Projection!$R$74*1000</f>
        <v>0.922206626909233</v>
      </c>
      <c r="E33" s="18" t="str">
        <f aca="false">IF(D33&gt;=1,"oui","non")</f>
        <v>non</v>
      </c>
    </row>
    <row r="34" customFormat="false" ht="15" hidden="false" customHeight="false" outlineLevel="0" collapsed="false">
      <c r="A34" s="18" t="s">
        <v>47</v>
      </c>
      <c r="B34" s="18" t="s">
        <v>95</v>
      </c>
      <c r="C34" s="10" t="n">
        <f aca="false">INDEX(Projection!$R:$R,MATCH("GF0406",Projection!$A:$A,0))</f>
        <v>1641.30967401198</v>
      </c>
      <c r="D34" s="9" t="n">
        <f aca="false">C34/Projection!$R$74*1000</f>
        <v>0.930774358289329</v>
      </c>
      <c r="E34" s="18" t="str">
        <f aca="false">IF(D34&gt;=1,"oui","non")</f>
        <v>non</v>
      </c>
    </row>
    <row r="35" customFormat="false" ht="15" hidden="false" customHeight="false" outlineLevel="0" collapsed="false">
      <c r="A35" s="18" t="s">
        <v>48</v>
      </c>
      <c r="B35" s="18" t="s">
        <v>96</v>
      </c>
      <c r="C35" s="10" t="n">
        <f aca="false">INDEX(Projection!$R:$R,MATCH("GF0405",Projection!$A:$A,0))</f>
        <v>62960.2952798777</v>
      </c>
      <c r="D35" s="9" t="n">
        <f aca="false">C35/Projection!$R$74*1000</f>
        <v>35.7043094089551</v>
      </c>
      <c r="E35" s="18" t="str">
        <f aca="false">IF(D35&gt;=1,"oui","non")</f>
        <v>oui</v>
      </c>
    </row>
    <row r="36" customFormat="false" ht="15" hidden="false" customHeight="false" outlineLevel="0" collapsed="false">
      <c r="A36" s="18" t="s">
        <v>48</v>
      </c>
      <c r="B36" s="18" t="s">
        <v>97</v>
      </c>
      <c r="C36" s="10" t="n">
        <f aca="false">INDEX(Projection!$R:$R,MATCH("GF0602",Projection!$A:$A,0))</f>
        <v>28055.6963995165</v>
      </c>
      <c r="D36" s="9" t="n">
        <f aca="false">C36/Projection!$R$74*1000</f>
        <v>15.9101741896086</v>
      </c>
      <c r="E36" s="18" t="str">
        <f aca="false">IF(D36&gt;=1,"oui","non")</f>
        <v>oui</v>
      </c>
    </row>
    <row r="37" customFormat="false" ht="15" hidden="false" customHeight="false" outlineLevel="0" collapsed="false">
      <c r="A37" s="18" t="s">
        <v>48</v>
      </c>
      <c r="B37" s="18" t="s">
        <v>98</v>
      </c>
      <c r="C37" s="10" t="n">
        <f aca="false">INDEX(Projection!$R:$R,MATCH("GF0601",Projection!$A:$A,0))</f>
        <v>8599.42039149573</v>
      </c>
      <c r="D37" s="9" t="n">
        <f aca="false">C37/Projection!$R$74*1000</f>
        <v>4.87666655676838</v>
      </c>
      <c r="E37" s="18" t="str">
        <f aca="false">IF(D37&gt;=1,"oui","non")</f>
        <v>oui</v>
      </c>
    </row>
    <row r="38" customFormat="false" ht="15" hidden="false" customHeight="false" outlineLevel="0" collapsed="false">
      <c r="A38" s="18" t="s">
        <v>48</v>
      </c>
      <c r="B38" s="18" t="s">
        <v>99</v>
      </c>
      <c r="C38" s="10" t="n">
        <f aca="false">INDEX(Projection!$R:$R,MATCH("GF0603",Projection!$A:$A,0))</f>
        <v>2913.84576</v>
      </c>
      <c r="D38" s="9" t="n">
        <f aca="false">C38/Projection!$R$74*1000</f>
        <v>1.65241999140151</v>
      </c>
      <c r="E38" s="18" t="str">
        <f aca="false">IF(D38&gt;=1,"oui","non")</f>
        <v>oui</v>
      </c>
    </row>
    <row r="39" customFormat="false" ht="15" hidden="false" customHeight="false" outlineLevel="0" collapsed="false">
      <c r="A39" s="18" t="s">
        <v>48</v>
      </c>
      <c r="B39" s="18" t="s">
        <v>100</v>
      </c>
      <c r="C39" s="10" t="n">
        <f aca="false">INDEX(Projection!$R:$R,MATCH("GF0604",Projection!$A:$A,0))</f>
        <v>1859.67202941114</v>
      </c>
      <c r="D39" s="9" t="n">
        <f aca="false">C39/Projection!$R$74*1000</f>
        <v>1.05460600592983</v>
      </c>
      <c r="E39" s="18" t="str">
        <f aca="false">IF(D39&gt;=1,"oui","non")</f>
        <v>oui</v>
      </c>
    </row>
    <row r="40" customFormat="false" ht="15" hidden="false" customHeight="false" outlineLevel="0" collapsed="false">
      <c r="A40" s="18" t="s">
        <v>48</v>
      </c>
      <c r="B40" s="18" t="s">
        <v>101</v>
      </c>
      <c r="C40" s="10" t="n">
        <f aca="false">INDEX(Projection!$R:$R,MATCH("GF0606",Projection!$A:$A,0))</f>
        <v>1857.6414098318</v>
      </c>
      <c r="D40" s="9" t="n">
        <f aca="false">C40/Projection!$R$74*1000</f>
        <v>1.05345445685545</v>
      </c>
      <c r="E40" s="18" t="str">
        <f aca="false">IF(D40&gt;=1,"oui","non")</f>
        <v>oui</v>
      </c>
    </row>
    <row r="41" customFormat="false" ht="15" hidden="false" customHeight="false" outlineLevel="0" collapsed="false">
      <c r="A41" s="18" t="s">
        <v>49</v>
      </c>
      <c r="B41" s="18" t="s">
        <v>102</v>
      </c>
      <c r="C41" s="10" t="n">
        <f aca="false">INDEX(Projection!$R:$R,MATCH("GF0103",Projection!$A:$A,0))</f>
        <v>55295.9372599319</v>
      </c>
      <c r="D41" s="9" t="n">
        <f aca="false">C41/Projection!$R$74*1000</f>
        <v>31.3579096827675</v>
      </c>
      <c r="E41" s="18" t="str">
        <f aca="false">IF(D41&gt;=1,"oui","non")</f>
        <v>oui</v>
      </c>
    </row>
    <row r="42" customFormat="false" ht="15" hidden="false" customHeight="false" outlineLevel="0" collapsed="false">
      <c r="A42" s="18" t="s">
        <v>49</v>
      </c>
      <c r="B42" s="18" t="s">
        <v>103</v>
      </c>
      <c r="C42" s="10" t="n">
        <f aca="false">INDEX(Projection!$R:$R,MATCH("GF0101",Projection!$A:$A,0))</f>
        <v>42728.8604220099</v>
      </c>
      <c r="D42" s="9" t="n">
        <f aca="false">C42/Projection!$R$74*1000</f>
        <v>24.2312150287371</v>
      </c>
      <c r="E42" s="18" t="str">
        <f aca="false">IF(D42&gt;=1,"oui","non")</f>
        <v>oui</v>
      </c>
    </row>
    <row r="43" customFormat="false" ht="15" hidden="false" customHeight="false" outlineLevel="0" collapsed="false">
      <c r="A43" s="18" t="s">
        <v>49</v>
      </c>
      <c r="B43" s="18" t="s">
        <v>104</v>
      </c>
      <c r="C43" s="10" t="n">
        <f aca="false">INDEX(Projection!$R:$R,MATCH("GF0106",Projection!$A:$A,0))</f>
        <v>877.977045714286</v>
      </c>
      <c r="D43" s="9" t="n">
        <f aca="false">C43/Projection!$R$74*1000</f>
        <v>0.497894172109481</v>
      </c>
      <c r="E43" s="18" t="str">
        <f aca="false">IF(D43&gt;=1,"oui","non")</f>
        <v>non</v>
      </c>
    </row>
    <row r="44" customFormat="false" ht="15" hidden="false" customHeight="false" outlineLevel="0" collapsed="false">
      <c r="A44" s="18" t="s">
        <v>49</v>
      </c>
      <c r="B44" s="18" t="s">
        <v>105</v>
      </c>
      <c r="C44" s="10" t="n">
        <f aca="false">INDEX(Projection!$R:$R,MATCH("GF0105",Projection!$A:$A,0))</f>
        <v>6</v>
      </c>
      <c r="D44" s="9" t="n">
        <f aca="false">C44/Projection!$R$74*1000</f>
        <v>0.00340255482445614</v>
      </c>
      <c r="E44" s="18" t="str">
        <f aca="false">IF(D44&gt;=1,"oui","non")</f>
        <v>non</v>
      </c>
    </row>
    <row r="45" customFormat="false" ht="15" hidden="false" customHeight="false" outlineLevel="0" collapsed="false">
      <c r="A45" s="18" t="s">
        <v>50</v>
      </c>
      <c r="B45" s="18" t="s">
        <v>106</v>
      </c>
      <c r="C45" s="10" t="n">
        <f aca="false">INDEX(Projection!$R:$R,MATCH("GF0501",Projection!$A:$A,0))</f>
        <v>16228.6600843724</v>
      </c>
      <c r="D45" s="9" t="n">
        <f aca="false">C45/Projection!$R$74*1000</f>
        <v>9.20315094409002</v>
      </c>
      <c r="E45" s="18" t="str">
        <f aca="false">IF(D45&gt;=1,"oui","non")</f>
        <v>oui</v>
      </c>
    </row>
    <row r="46" customFormat="false" ht="15" hidden="false" customHeight="false" outlineLevel="0" collapsed="false">
      <c r="A46" s="18" t="s">
        <v>50</v>
      </c>
      <c r="B46" s="18" t="s">
        <v>107</v>
      </c>
      <c r="C46" s="10" t="n">
        <f aca="false">INDEX(Projection!$R:$R,MATCH("GF0403",Projection!$A:$A,0))</f>
        <v>15794.6420914309</v>
      </c>
      <c r="D46" s="9" t="n">
        <f aca="false">C46/Projection!$R$74*1000</f>
        <v>8.95702260812605</v>
      </c>
      <c r="E46" s="18" t="str">
        <f aca="false">IF(D46&gt;=1,"oui","non")</f>
        <v>oui</v>
      </c>
    </row>
    <row r="47" customFormat="false" ht="15" hidden="false" customHeight="false" outlineLevel="0" collapsed="false">
      <c r="A47" s="18" t="s">
        <v>50</v>
      </c>
      <c r="B47" s="18" t="s">
        <v>108</v>
      </c>
      <c r="C47" s="10" t="n">
        <f aca="false">INDEX(Projection!$R:$R,MATCH("GF0502",Projection!$A:$A,0))</f>
        <v>5320.224</v>
      </c>
      <c r="D47" s="9" t="n">
        <f aca="false">C47/Projection!$R$74*1000</f>
        <v>3.01705897306455</v>
      </c>
      <c r="E47" s="18" t="str">
        <f aca="false">IF(D47&gt;=1,"oui","non")</f>
        <v>oui</v>
      </c>
    </row>
    <row r="48" customFormat="false" ht="15" hidden="false" customHeight="false" outlineLevel="0" collapsed="false">
      <c r="A48" s="18" t="s">
        <v>50</v>
      </c>
      <c r="B48" s="18" t="s">
        <v>109</v>
      </c>
      <c r="C48" s="10" t="n">
        <f aca="false">INDEX(Projection!$R:$R,MATCH("GF0503",Projection!$A:$A,0))</f>
        <v>4319.01812117928</v>
      </c>
      <c r="D48" s="9" t="n">
        <f aca="false">C48/Projection!$R$74*1000</f>
        <v>2.44928265752201</v>
      </c>
      <c r="E48" s="18" t="str">
        <f aca="false">IF(D48&gt;=1,"oui","non")</f>
        <v>oui</v>
      </c>
    </row>
    <row r="49" customFormat="false" ht="15" hidden="false" customHeight="false" outlineLevel="0" collapsed="false">
      <c r="A49" s="18" t="s">
        <v>50</v>
      </c>
      <c r="B49" s="18" t="s">
        <v>110</v>
      </c>
      <c r="C49" s="10" t="n">
        <f aca="false">INDEX(Projection!$R:$R,MATCH("GF0505",Projection!$A:$A,0))</f>
        <v>1785.95660627803</v>
      </c>
      <c r="D49" s="9" t="n">
        <f aca="false">C49/Projection!$R$74*1000</f>
        <v>1.01280254449343</v>
      </c>
      <c r="E49" s="18" t="str">
        <f aca="false">IF(D49&gt;=1,"oui","non")</f>
        <v>oui</v>
      </c>
    </row>
    <row r="50" customFormat="false" ht="15" hidden="false" customHeight="false" outlineLevel="0" collapsed="false">
      <c r="A50" s="18" t="s">
        <v>50</v>
      </c>
      <c r="B50" s="18" t="s">
        <v>111</v>
      </c>
      <c r="C50" s="10" t="n">
        <f aca="false">INDEX(Projection!$R:$R,MATCH("GF0504",Projection!$A:$A,0))</f>
        <v>1794.7584896238</v>
      </c>
      <c r="D50" s="9" t="n">
        <f aca="false">C50/Projection!$R$74*1000</f>
        <v>1.01779402626718</v>
      </c>
      <c r="E50" s="18" t="str">
        <f aca="false">IF(D50&gt;=1,"oui","non")</f>
        <v>oui</v>
      </c>
    </row>
    <row r="51" customFormat="false" ht="15" hidden="false" customHeight="false" outlineLevel="0" collapsed="false">
      <c r="A51" s="18" t="s">
        <v>50</v>
      </c>
      <c r="B51" s="18" t="s">
        <v>112</v>
      </c>
      <c r="C51" s="10" t="n">
        <f aca="false">INDEX(Projection!$R:$R,MATCH("GF0506",Projection!$A:$A,0))</f>
        <v>1618.496756865</v>
      </c>
      <c r="D51" s="9" t="n">
        <f aca="false">C51/Projection!$R$74*1000</f>
        <v>0.917837324739599</v>
      </c>
      <c r="E51" s="18" t="str">
        <f aca="false">IF(D51&gt;=1,"oui","non")</f>
        <v>non</v>
      </c>
    </row>
    <row r="52" customFormat="false" ht="15" hidden="false" customHeight="false" outlineLevel="0" collapsed="false">
      <c r="A52" s="18" t="s">
        <v>51</v>
      </c>
      <c r="B52" s="18" t="s">
        <v>113</v>
      </c>
      <c r="C52" s="10" t="n">
        <f aca="false">INDEX(Projection!$R:$R,MATCH("GF0802",Projection!$A:$A,0))</f>
        <v>19098.8906032389</v>
      </c>
      <c r="D52" s="9" t="n">
        <f aca="false">C52/Projection!$R$74*1000</f>
        <v>10.8308370606351</v>
      </c>
      <c r="E52" s="18" t="str">
        <f aca="false">IF(D52&gt;=1,"oui","non")</f>
        <v>oui</v>
      </c>
    </row>
    <row r="53" customFormat="false" ht="15" hidden="false" customHeight="false" outlineLevel="0" collapsed="false">
      <c r="A53" s="18" t="s">
        <v>51</v>
      </c>
      <c r="B53" s="18" t="s">
        <v>114</v>
      </c>
      <c r="C53" s="10" t="n">
        <f aca="false">INDEX(Projection!$R:$R,MATCH("GF0801",Projection!$A:$A,0))</f>
        <v>15681.0708210234</v>
      </c>
      <c r="D53" s="9" t="n">
        <f aca="false">C53/Projection!$R$74*1000</f>
        <v>8.89261719578524</v>
      </c>
      <c r="E53" s="18" t="str">
        <f aca="false">IF(D53&gt;=1,"oui","non")</f>
        <v>oui</v>
      </c>
    </row>
    <row r="54" customFormat="false" ht="15" hidden="false" customHeight="false" outlineLevel="0" collapsed="false">
      <c r="A54" s="18" t="s">
        <v>51</v>
      </c>
      <c r="B54" s="18" t="s">
        <v>115</v>
      </c>
      <c r="C54" s="10" t="n">
        <f aca="false">INDEX(Projection!$R:$R,MATCH("GF0803",Projection!$A:$A,0))</f>
        <v>7399.73047449487</v>
      </c>
      <c r="D54" s="9" t="n">
        <f aca="false">C54/Projection!$R$74*1000</f>
        <v>4.19633143761127</v>
      </c>
      <c r="E54" s="18" t="str">
        <f aca="false">IF(D54&gt;=1,"oui","non")</f>
        <v>oui</v>
      </c>
    </row>
    <row r="55" customFormat="false" ht="15" hidden="false" customHeight="false" outlineLevel="0" collapsed="false">
      <c r="A55" s="18" t="s">
        <v>51</v>
      </c>
      <c r="B55" s="18" t="s">
        <v>116</v>
      </c>
      <c r="C55" s="10" t="n">
        <f aca="false">INDEX(Projection!$R:$R,MATCH("GF0804",Projection!$A:$A,0))</f>
        <v>761.20128</v>
      </c>
      <c r="D55" s="9" t="n">
        <f aca="false">C55/Projection!$R$74*1000</f>
        <v>0.431671514607698</v>
      </c>
      <c r="E55" s="18" t="str">
        <f aca="false">IF(D55&gt;=1,"oui","non")</f>
        <v>non</v>
      </c>
    </row>
    <row r="56" customFormat="false" ht="15" hidden="false" customHeight="false" outlineLevel="0" collapsed="false">
      <c r="A56" s="18" t="s">
        <v>51</v>
      </c>
      <c r="B56" s="18" t="s">
        <v>117</v>
      </c>
      <c r="C56" s="10" t="n">
        <f aca="false">INDEX(Projection!$R:$R,MATCH("GF0806",Projection!$A:$A,0))</f>
        <v>237.36384</v>
      </c>
      <c r="D56" s="9" t="n">
        <f aca="false">C56/Projection!$R$74*1000</f>
        <v>0.134607246490572</v>
      </c>
      <c r="E56" s="18" t="str">
        <f aca="false">IF(D56&gt;=1,"oui","non")</f>
        <v>non</v>
      </c>
    </row>
    <row r="57" customFormat="false" ht="15" hidden="false" customHeight="false" outlineLevel="0" collapsed="false">
      <c r="A57" s="18" t="s">
        <v>52</v>
      </c>
      <c r="B57" s="18" t="s">
        <v>118</v>
      </c>
      <c r="C57" s="10" t="n">
        <f aca="false">INDEX(Projection!$R:$R,MATCH("GF0201",Projection!$A:$A,0))</f>
        <v>54284.7931443966</v>
      </c>
      <c r="D57" s="9" t="n">
        <f aca="false">C57/Projection!$R$74*1000</f>
        <v>30.7844974680117</v>
      </c>
      <c r="E57" s="18" t="str">
        <f aca="false">IF(D57&gt;=1,"oui","non")</f>
        <v>oui</v>
      </c>
    </row>
    <row r="58" customFormat="false" ht="15" hidden="false" customHeight="false" outlineLevel="0" collapsed="false">
      <c r="A58" s="18" t="s">
        <v>52</v>
      </c>
      <c r="B58" s="18" t="s">
        <v>119</v>
      </c>
      <c r="C58" s="10" t="n">
        <f aca="false">INDEX(Projection!$R:$R,MATCH("GF0205",Projection!$A:$A,0))</f>
        <v>2602.10873679558</v>
      </c>
      <c r="D58" s="9" t="n">
        <f aca="false">C58/Projection!$R$74*1000</f>
        <v>1.47563627269055</v>
      </c>
      <c r="E58" s="18" t="str">
        <f aca="false">IF(D58&gt;=1,"oui","non")</f>
        <v>oui</v>
      </c>
    </row>
    <row r="59" customFormat="false" ht="15" hidden="false" customHeight="false" outlineLevel="0" collapsed="false">
      <c r="A59" s="18" t="s">
        <v>52</v>
      </c>
      <c r="B59" s="18" t="s">
        <v>120</v>
      </c>
      <c r="C59" s="10" t="n">
        <f aca="false">INDEX(Projection!$R:$R,MATCH("GF0203",Projection!$A:$A,0))</f>
        <v>2022.99703632068</v>
      </c>
      <c r="D59" s="9" t="n">
        <f aca="false">C59/Projection!$R$74*1000</f>
        <v>1.14722638763223</v>
      </c>
      <c r="E59" s="18" t="str">
        <f aca="false">IF(D59&gt;=1,"oui","non")</f>
        <v>oui</v>
      </c>
    </row>
    <row r="60" customFormat="false" ht="15" hidden="false" customHeight="false" outlineLevel="0" collapsed="false">
      <c r="A60" s="18" t="s">
        <v>52</v>
      </c>
      <c r="B60" s="18" t="s">
        <v>121</v>
      </c>
      <c r="C60" s="10" t="n">
        <f aca="false">INDEX(Projection!$R:$R,MATCH("GF0204",Projection!$A:$A,0))</f>
        <v>1819.73206170584</v>
      </c>
      <c r="D60" s="9" t="n">
        <f aca="false">C60/Projection!$R$74*1000</f>
        <v>1.03195635096245</v>
      </c>
      <c r="E60" s="18" t="str">
        <f aca="false">IF(D60&gt;=1,"oui","non")</f>
        <v>oui</v>
      </c>
    </row>
    <row r="61" customFormat="false" ht="15" hidden="false" customHeight="false" outlineLevel="0" collapsed="false">
      <c r="A61" s="18" t="s">
        <v>52</v>
      </c>
      <c r="B61" s="18" t="s">
        <v>122</v>
      </c>
      <c r="C61" s="10" t="n">
        <f aca="false">INDEX(Projection!$R:$R,MATCH("GF0202",Projection!$A:$A,0))</f>
        <v>229</v>
      </c>
      <c r="D61" s="9" t="n">
        <f aca="false">C61/Projection!$R$74*1000</f>
        <v>0.129864175800076</v>
      </c>
      <c r="E61" s="18" t="str">
        <f aca="false">IF(D61&gt;=1,"oui","non")</f>
        <v>non</v>
      </c>
    </row>
    <row r="62" customFormat="false" ht="15" hidden="false" customHeight="false" outlineLevel="0" collapsed="false">
      <c r="A62" s="18" t="s">
        <v>53</v>
      </c>
      <c r="B62" s="18" t="s">
        <v>123</v>
      </c>
      <c r="C62" s="10" t="n">
        <f aca="false">INDEX(Projection!$R:$R,MATCH("GF0301",Projection!$A:$A,0))</f>
        <v>29432.4975157185</v>
      </c>
      <c r="D62" s="9" t="n">
        <f aca="false">C62/Projection!$R$74*1000</f>
        <v>16.6909477363168</v>
      </c>
      <c r="E62" s="18" t="str">
        <f aca="false">IF(D62&gt;=1,"oui","non")</f>
        <v>oui</v>
      </c>
    </row>
    <row r="63" customFormat="false" ht="15" hidden="false" customHeight="false" outlineLevel="0" collapsed="false">
      <c r="A63" s="18" t="s">
        <v>53</v>
      </c>
      <c r="B63" s="18" t="s">
        <v>124</v>
      </c>
      <c r="C63" s="10" t="n">
        <f aca="false">INDEX(Projection!$R:$R,MATCH("GF0302",Projection!$A:$A,0))</f>
        <v>7996.33536214824</v>
      </c>
      <c r="D63" s="9" t="n">
        <f aca="false">C63/Projection!$R$74*1000</f>
        <v>4.53466157740778</v>
      </c>
      <c r="E63" s="18" t="str">
        <f aca="false">IF(D63&gt;=1,"oui","non")</f>
        <v>oui</v>
      </c>
    </row>
    <row r="64" customFormat="false" ht="15" hidden="false" customHeight="false" outlineLevel="0" collapsed="false">
      <c r="A64" s="18" t="s">
        <v>53</v>
      </c>
      <c r="B64" s="18" t="s">
        <v>125</v>
      </c>
      <c r="C64" s="10" t="n">
        <f aca="false">INDEX(Projection!$R:$R,MATCH("GF0306",Projection!$A:$A,0))</f>
        <v>2055.36063856493</v>
      </c>
      <c r="D64" s="9" t="n">
        <f aca="false">C64/Projection!$R$74*1000</f>
        <v>1.16557954279106</v>
      </c>
      <c r="E64" s="18" t="str">
        <f aca="false">IF(D64&gt;=1,"oui","non")</f>
        <v>oui</v>
      </c>
    </row>
    <row r="65" customFormat="false" ht="15" hidden="false" customHeight="false" outlineLevel="0" collapsed="false">
      <c r="A65" s="18" t="s">
        <v>54</v>
      </c>
      <c r="B65" s="18" t="s">
        <v>126</v>
      </c>
      <c r="C65" s="10" t="n">
        <f aca="false">INDEX(Projection!$R:$R,MATCH("GF0303",Projection!$A:$A,0))</f>
        <v>8992.87925021796</v>
      </c>
      <c r="D65" s="9" t="n">
        <f aca="false">C65/Projection!$R$74*1000</f>
        <v>5.09979411309677</v>
      </c>
      <c r="E65" s="18" t="str">
        <f aca="false">IF(D65&gt;=1,"oui","non")</f>
        <v>oui</v>
      </c>
    </row>
    <row r="66" customFormat="false" ht="15" hidden="false" customHeight="false" outlineLevel="0" collapsed="false">
      <c r="A66" s="18" t="s">
        <v>54</v>
      </c>
      <c r="B66" s="18" t="s">
        <v>127</v>
      </c>
      <c r="C66" s="10" t="n">
        <f aca="false">INDEX(Projection!$R:$R,MATCH("GF0304",Projection!$A:$A,0))</f>
        <v>5699.81799797775</v>
      </c>
      <c r="D66" s="9" t="n">
        <f aca="false">C66/Projection!$R$74*1000</f>
        <v>3.23232387125685</v>
      </c>
      <c r="E66" s="18" t="str">
        <f aca="false">IF(D66&gt;=1,"oui","non")</f>
        <v>oui</v>
      </c>
    </row>
    <row r="67" customFormat="false" ht="15" hidden="false" customHeight="false" outlineLevel="0" collapsed="false">
      <c r="A67" s="18" t="s">
        <v>55</v>
      </c>
      <c r="B67" s="18" t="s">
        <v>128</v>
      </c>
      <c r="C67" s="10" t="n">
        <f aca="false">INDEX(Projection!$R:$R,MATCH("GF0107",Projection!$A:$A,0))</f>
        <v>79000</v>
      </c>
      <c r="D67" s="9" t="n">
        <f aca="false">C67/Projection!$R$74*1000</f>
        <v>44.8003051886724</v>
      </c>
      <c r="E67" s="18" t="str">
        <f aca="false">IF(D67&gt;=1,"oui","non")</f>
        <v>oui</v>
      </c>
    </row>
    <row r="69" customFormat="false" ht="15" hidden="false" customHeight="false" outlineLevel="0" collapsed="false">
      <c r="A69" s="5" t="s">
        <v>32</v>
      </c>
      <c r="B69" s="5" t="s">
        <v>129</v>
      </c>
      <c r="C69" s="5" t="s">
        <v>130</v>
      </c>
      <c r="D69" s="5" t="s">
        <v>131</v>
      </c>
      <c r="E69" s="5" t="s">
        <v>132</v>
      </c>
    </row>
    <row r="70" customFormat="false" ht="15" hidden="false" customHeight="false" outlineLevel="0" collapsed="false">
      <c r="A70" s="6" t="s">
        <v>41</v>
      </c>
      <c r="B70" s="9" t="n">
        <f aca="false">SUMIF($A$5:$A$67,A70,$D$5:$D$67)</f>
        <v>257.628253999755</v>
      </c>
      <c r="C70" s="9" t="n">
        <f aca="false">SUMIFS($D$5:$D$67,$A$5:$A$67,A70,$E$5:$E$67,"oui")</f>
        <v>257.628253999755</v>
      </c>
      <c r="D70" s="9" t="n">
        <f aca="false">SUMIFS($D$5:$D$67,$A$5:$A$67,A70,$E$5:$E$67,"non")</f>
        <v>0</v>
      </c>
      <c r="E70" s="20" t="n">
        <f aca="false">B70-'Répartition 1000€'!B6</f>
        <v>0</v>
      </c>
    </row>
    <row r="71" customFormat="false" ht="15" hidden="false" customHeight="false" outlineLevel="0" collapsed="false">
      <c r="A71" s="6" t="s">
        <v>42</v>
      </c>
      <c r="B71" s="9" t="n">
        <f aca="false">SUMIF($A$5:$A$67,A71,$D$5:$D$67)</f>
        <v>208.928703009454</v>
      </c>
      <c r="C71" s="9" t="n">
        <f aca="false">SUMIFS($D$5:$D$67,$A$5:$A$67,A71,$E$5:$E$67,"oui")</f>
        <v>207.981002806771</v>
      </c>
      <c r="D71" s="9" t="n">
        <f aca="false">SUMIFS($D$5:$D$67,$A$5:$A$67,A71,$E$5:$E$67,"non")</f>
        <v>0.947700202682764</v>
      </c>
      <c r="E71" s="20" t="n">
        <f aca="false">B71-'Répartition 1000€'!B7</f>
        <v>0</v>
      </c>
    </row>
    <row r="72" customFormat="false" ht="15" hidden="false" customHeight="false" outlineLevel="0" collapsed="false">
      <c r="A72" s="6" t="s">
        <v>43</v>
      </c>
      <c r="B72" s="9" t="n">
        <f aca="false">SUMIF($A$5:$A$67,A72,$D$5:$D$67)</f>
        <v>38.953573243817</v>
      </c>
      <c r="C72" s="9" t="n">
        <f aca="false">SUMIFS($D$5:$D$67,$A$5:$A$67,A72,$E$5:$E$67,"oui")</f>
        <v>38.953573243817</v>
      </c>
      <c r="D72" s="9" t="n">
        <f aca="false">SUMIFS($D$5:$D$67,$A$5:$A$67,A72,$E$5:$E$67,"non")</f>
        <v>0</v>
      </c>
      <c r="E72" s="20" t="n">
        <f aca="false">B72-'Répartition 1000€'!B8</f>
        <v>0</v>
      </c>
    </row>
    <row r="73" customFormat="false" ht="15" hidden="false" customHeight="false" outlineLevel="0" collapsed="false">
      <c r="A73" s="6" t="s">
        <v>44</v>
      </c>
      <c r="B73" s="9" t="n">
        <f aca="false">SUMIF($A$5:$A$67,A73,$D$5:$D$67)</f>
        <v>28.0708245320726</v>
      </c>
      <c r="C73" s="9" t="n">
        <f aca="false">SUMIFS($D$5:$D$67,$A$5:$A$67,A73,$E$5:$E$67,"oui")</f>
        <v>28.0708245320726</v>
      </c>
      <c r="D73" s="9" t="n">
        <f aca="false">SUMIFS($D$5:$D$67,$A$5:$A$67,A73,$E$5:$E$67,"non")</f>
        <v>0</v>
      </c>
      <c r="E73" s="20" t="n">
        <f aca="false">B73-'Répartition 1000€'!B9</f>
        <v>0</v>
      </c>
    </row>
    <row r="74" customFormat="false" ht="15" hidden="false" customHeight="false" outlineLevel="0" collapsed="false">
      <c r="A74" s="6" t="s">
        <v>45</v>
      </c>
      <c r="B74" s="9" t="n">
        <f aca="false">SUMIF($A$5:$A$67,A74,$D$5:$D$67)</f>
        <v>35.3620355316201</v>
      </c>
      <c r="C74" s="9" t="n">
        <f aca="false">SUMIFS($D$5:$D$67,$A$5:$A$67,A74,$E$5:$E$67,"oui")</f>
        <v>35.3620355316201</v>
      </c>
      <c r="D74" s="9" t="n">
        <f aca="false">SUMIFS($D$5:$D$67,$A$5:$A$67,A74,$E$5:$E$67,"non")</f>
        <v>0</v>
      </c>
      <c r="E74" s="20" t="n">
        <f aca="false">B74-'Répartition 1000€'!B10</f>
        <v>0</v>
      </c>
    </row>
    <row r="75" customFormat="false" ht="15" hidden="false" customHeight="false" outlineLevel="0" collapsed="false">
      <c r="A75" s="6" t="s">
        <v>46</v>
      </c>
      <c r="B75" s="9" t="n">
        <f aca="false">SUMIF($A$5:$A$67,A75,$D$5:$D$67)</f>
        <v>98.9937128354055</v>
      </c>
      <c r="C75" s="9" t="n">
        <f aca="false">SUMIFS($D$5:$D$67,$A$5:$A$67,A75,$E$5:$E$67,"oui")</f>
        <v>98.0021474098285</v>
      </c>
      <c r="D75" s="9" t="n">
        <f aca="false">SUMIFS($D$5:$D$67,$A$5:$A$67,A75,$E$5:$E$67,"non")</f>
        <v>0.991565425576928</v>
      </c>
      <c r="E75" s="20" t="n">
        <f aca="false">B75-'Répartition 1000€'!B11</f>
        <v>0</v>
      </c>
    </row>
    <row r="76" customFormat="false" ht="15" hidden="false" customHeight="false" outlineLevel="0" collapsed="false">
      <c r="A76" s="6" t="s">
        <v>47</v>
      </c>
      <c r="B76" s="9" t="n">
        <f aca="false">SUMIF($A$5:$A$67,A76,$D$5:$D$67)</f>
        <v>54.5670385818472</v>
      </c>
      <c r="C76" s="9" t="n">
        <f aca="false">SUMIFS($D$5:$D$67,$A$5:$A$67,A76,$E$5:$E$67,"oui")</f>
        <v>52.7140575966486</v>
      </c>
      <c r="D76" s="9" t="n">
        <f aca="false">SUMIFS($D$5:$D$67,$A$5:$A$67,A76,$E$5:$E$67,"non")</f>
        <v>1.85298098519856</v>
      </c>
      <c r="E76" s="20" t="n">
        <f aca="false">B76-'Répartition 1000€'!B12</f>
        <v>0</v>
      </c>
    </row>
    <row r="77" customFormat="false" ht="15" hidden="false" customHeight="false" outlineLevel="0" collapsed="false">
      <c r="A77" s="6" t="s">
        <v>48</v>
      </c>
      <c r="B77" s="9" t="n">
        <f aca="false">SUMIF($A$5:$A$67,A77,$D$5:$D$67)</f>
        <v>60.2516306095189</v>
      </c>
      <c r="C77" s="9" t="n">
        <f aca="false">SUMIFS($D$5:$D$67,$A$5:$A$67,A77,$E$5:$E$67,"oui")</f>
        <v>60.2516306095189</v>
      </c>
      <c r="D77" s="9" t="n">
        <f aca="false">SUMIFS($D$5:$D$67,$A$5:$A$67,A77,$E$5:$E$67,"non")</f>
        <v>0</v>
      </c>
      <c r="E77" s="20" t="n">
        <f aca="false">B77-'Répartition 1000€'!B13</f>
        <v>0</v>
      </c>
    </row>
    <row r="78" customFormat="false" ht="15" hidden="false" customHeight="false" outlineLevel="0" collapsed="false">
      <c r="A78" s="6" t="s">
        <v>49</v>
      </c>
      <c r="B78" s="9" t="n">
        <f aca="false">SUMIF($A$5:$A$67,A78,$D$5:$D$67)</f>
        <v>56.0904214384386</v>
      </c>
      <c r="C78" s="9" t="n">
        <f aca="false">SUMIFS($D$5:$D$67,$A$5:$A$67,A78,$E$5:$E$67,"oui")</f>
        <v>55.5891247115046</v>
      </c>
      <c r="D78" s="9" t="n">
        <f aca="false">SUMIFS($D$5:$D$67,$A$5:$A$67,A78,$E$5:$E$67,"non")</f>
        <v>0.501296726933937</v>
      </c>
      <c r="E78" s="20" t="n">
        <f aca="false">B78-'Répartition 1000€'!B14</f>
        <v>0</v>
      </c>
    </row>
    <row r="79" customFormat="false" ht="15" hidden="false" customHeight="false" outlineLevel="0" collapsed="false">
      <c r="A79" s="6" t="s">
        <v>50</v>
      </c>
      <c r="B79" s="9" t="n">
        <f aca="false">SUMIF($A$5:$A$67,A79,$D$5:$D$67)</f>
        <v>26.5749490783028</v>
      </c>
      <c r="C79" s="9" t="n">
        <f aca="false">SUMIFS($D$5:$D$67,$A$5:$A$67,A79,$E$5:$E$67,"oui")</f>
        <v>25.6571117535632</v>
      </c>
      <c r="D79" s="9" t="n">
        <f aca="false">SUMIFS($D$5:$D$67,$A$5:$A$67,A79,$E$5:$E$67,"non")</f>
        <v>0.917837324739599</v>
      </c>
      <c r="E79" s="20" t="n">
        <f aca="false">B79-'Répartition 1000€'!B15</f>
        <v>0</v>
      </c>
    </row>
    <row r="80" customFormat="false" ht="15" hidden="false" customHeight="false" outlineLevel="0" collapsed="false">
      <c r="A80" s="6" t="s">
        <v>51</v>
      </c>
      <c r="B80" s="9" t="n">
        <f aca="false">SUMIF($A$5:$A$67,A80,$D$5:$D$67)</f>
        <v>24.4860644551298</v>
      </c>
      <c r="C80" s="9" t="n">
        <f aca="false">SUMIFS($D$5:$D$67,$A$5:$A$67,A80,$E$5:$E$67,"oui")</f>
        <v>23.9197856940316</v>
      </c>
      <c r="D80" s="9" t="n">
        <f aca="false">SUMIFS($D$5:$D$67,$A$5:$A$67,A80,$E$5:$E$67,"non")</f>
        <v>0.56627876109827</v>
      </c>
      <c r="E80" s="20" t="n">
        <f aca="false">B80-'Répartition 1000€'!B16</f>
        <v>0</v>
      </c>
    </row>
    <row r="81" customFormat="false" ht="15" hidden="false" customHeight="false" outlineLevel="0" collapsed="false">
      <c r="A81" s="6" t="s">
        <v>52</v>
      </c>
      <c r="B81" s="9" t="n">
        <f aca="false">SUMIF($A$5:$A$67,A81,$D$5:$D$67)</f>
        <v>34.569180655097</v>
      </c>
      <c r="C81" s="9" t="n">
        <f aca="false">SUMIFS($D$5:$D$67,$A$5:$A$67,A81,$E$5:$E$67,"oui")</f>
        <v>34.4393164792969</v>
      </c>
      <c r="D81" s="9" t="n">
        <f aca="false">SUMIFS($D$5:$D$67,$A$5:$A$67,A81,$E$5:$E$67,"non")</f>
        <v>0.129864175800076</v>
      </c>
      <c r="E81" s="20" t="n">
        <f aca="false">B81-'Répartition 1000€'!B17</f>
        <v>0</v>
      </c>
    </row>
    <row r="82" customFormat="false" ht="15" hidden="false" customHeight="false" outlineLevel="0" collapsed="false">
      <c r="A82" s="6" t="s">
        <v>53</v>
      </c>
      <c r="B82" s="9" t="n">
        <f aca="false">SUMIF($A$5:$A$67,A82,$D$5:$D$67)</f>
        <v>22.3911888565157</v>
      </c>
      <c r="C82" s="9" t="n">
        <f aca="false">SUMIFS($D$5:$D$67,$A$5:$A$67,A82,$E$5:$E$67,"oui")</f>
        <v>22.3911888565157</v>
      </c>
      <c r="D82" s="9" t="n">
        <f aca="false">SUMIFS($D$5:$D$67,$A$5:$A$67,A82,$E$5:$E$67,"non")</f>
        <v>0</v>
      </c>
      <c r="E82" s="20" t="n">
        <f aca="false">B82-'Répartition 1000€'!B18</f>
        <v>0</v>
      </c>
    </row>
    <row r="83" customFormat="false" ht="15" hidden="false" customHeight="false" outlineLevel="0" collapsed="false">
      <c r="A83" s="6" t="s">
        <v>54</v>
      </c>
      <c r="B83" s="9" t="n">
        <f aca="false">SUMIF($A$5:$A$67,A83,$D$5:$D$67)</f>
        <v>8.33211798435362</v>
      </c>
      <c r="C83" s="9" t="n">
        <f aca="false">SUMIFS($D$5:$D$67,$A$5:$A$67,A83,$E$5:$E$67,"oui")</f>
        <v>8.33211798435362</v>
      </c>
      <c r="D83" s="9" t="n">
        <f aca="false">SUMIFS($D$5:$D$67,$A$5:$A$67,A83,$E$5:$E$67,"non")</f>
        <v>0</v>
      </c>
      <c r="E83" s="20" t="n">
        <f aca="false">B83-'Répartition 1000€'!B19</f>
        <v>0</v>
      </c>
    </row>
    <row r="84" customFormat="false" ht="15" hidden="false" customHeight="false" outlineLevel="0" collapsed="false">
      <c r="A84" s="6" t="s">
        <v>55</v>
      </c>
      <c r="B84" s="9" t="n">
        <f aca="false">SUMIF($A$5:$A$67,A84,$D$5:$D$67)</f>
        <v>44.8003051886724</v>
      </c>
      <c r="C84" s="9" t="n">
        <f aca="false">SUMIFS($D$5:$D$67,$A$5:$A$67,A84,$E$5:$E$67,"oui")</f>
        <v>44.8003051886724</v>
      </c>
      <c r="D84" s="9" t="n">
        <f aca="false">SUMIFS($D$5:$D$67,$A$5:$A$67,A84,$E$5:$E$67,"non")</f>
        <v>0</v>
      </c>
      <c r="E84" s="20" t="n">
        <f aca="false">B84-'Répartition 1000€'!B20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2"/>
    <col collapsed="false" customWidth="true" hidden="false" outlineLevel="0" max="3" min="3" style="0" width="55"/>
    <col collapsed="false" customWidth="true" hidden="false" outlineLevel="0" max="4" min="4" style="0" width="95"/>
  </cols>
  <sheetData>
    <row r="1" customFormat="false" ht="17.35" hidden="false" customHeight="false" outlineLevel="0" collapsed="false">
      <c r="A1" s="1" t="s">
        <v>133</v>
      </c>
    </row>
    <row r="3" customFormat="false" ht="15" hidden="false" customHeight="false" outlineLevel="0" collapsed="false">
      <c r="A3" s="5" t="s">
        <v>134</v>
      </c>
      <c r="B3" s="5" t="s">
        <v>135</v>
      </c>
      <c r="C3" s="5" t="s">
        <v>136</v>
      </c>
      <c r="D3" s="5" t="s">
        <v>137</v>
      </c>
    </row>
    <row r="4" customFormat="false" ht="42" hidden="false" customHeight="true" outlineLevel="0" collapsed="false">
      <c r="A4" s="3" t="s">
        <v>138</v>
      </c>
      <c r="B4" s="3" t="s">
        <v>139</v>
      </c>
      <c r="C4" s="3" t="s">
        <v>140</v>
      </c>
      <c r="D4" s="3" t="s">
        <v>141</v>
      </c>
    </row>
    <row r="5" customFormat="false" ht="42" hidden="false" customHeight="true" outlineLevel="0" collapsed="false">
      <c r="A5" s="3" t="s">
        <v>142</v>
      </c>
      <c r="B5" s="3" t="s">
        <v>143</v>
      </c>
      <c r="C5" s="3" t="s">
        <v>144</v>
      </c>
      <c r="D5" s="3" t="s">
        <v>145</v>
      </c>
    </row>
    <row r="6" customFormat="false" ht="42" hidden="false" customHeight="true" outlineLevel="0" collapsed="false">
      <c r="A6" s="3" t="s">
        <v>146</v>
      </c>
      <c r="B6" s="3" t="s">
        <v>147</v>
      </c>
      <c r="C6" s="3" t="s">
        <v>148</v>
      </c>
      <c r="D6" s="3" t="s">
        <v>149</v>
      </c>
    </row>
    <row r="7" customFormat="false" ht="42" hidden="false" customHeight="true" outlineLevel="0" collapsed="false">
      <c r="A7" s="3" t="s">
        <v>150</v>
      </c>
      <c r="B7" s="3" t="s">
        <v>151</v>
      </c>
      <c r="C7" s="3" t="s">
        <v>152</v>
      </c>
      <c r="D7" s="3" t="s">
        <v>153</v>
      </c>
    </row>
    <row r="8" customFormat="false" ht="42" hidden="false" customHeight="true" outlineLevel="0" collapsed="false">
      <c r="A8" s="3" t="s">
        <v>154</v>
      </c>
      <c r="B8" s="3" t="s">
        <v>155</v>
      </c>
      <c r="C8" s="3" t="s">
        <v>156</v>
      </c>
      <c r="D8" s="3" t="s">
        <v>157</v>
      </c>
    </row>
    <row r="9" customFormat="false" ht="42" hidden="false" customHeight="true" outlineLevel="0" collapsed="false">
      <c r="A9" s="3" t="s">
        <v>158</v>
      </c>
      <c r="B9" s="3" t="s">
        <v>159</v>
      </c>
      <c r="C9" s="3" t="s">
        <v>160</v>
      </c>
      <c r="D9" s="3" t="s">
        <v>161</v>
      </c>
    </row>
    <row r="10" customFormat="false" ht="42" hidden="false" customHeight="true" outlineLevel="0" collapsed="false">
      <c r="A10" s="3" t="s">
        <v>162</v>
      </c>
      <c r="B10" s="3" t="s">
        <v>163</v>
      </c>
      <c r="C10" s="3" t="s">
        <v>164</v>
      </c>
      <c r="D10" s="3" t="s">
        <v>165</v>
      </c>
    </row>
    <row r="11" customFormat="false" ht="42" hidden="false" customHeight="true" outlineLevel="0" collapsed="false">
      <c r="A11" s="3" t="s">
        <v>166</v>
      </c>
      <c r="B11" s="3" t="s">
        <v>167</v>
      </c>
      <c r="C11" s="3" t="s">
        <v>168</v>
      </c>
      <c r="D11" s="3" t="s">
        <v>169</v>
      </c>
    </row>
    <row r="12" customFormat="false" ht="42" hidden="false" customHeight="true" outlineLevel="0" collapsed="false">
      <c r="A12" s="3" t="s">
        <v>170</v>
      </c>
      <c r="B12" s="3" t="s">
        <v>171</v>
      </c>
      <c r="C12" s="3" t="s">
        <v>172</v>
      </c>
      <c r="D12" s="3" t="s">
        <v>173</v>
      </c>
    </row>
    <row r="13" customFormat="false" ht="42" hidden="false" customHeight="true" outlineLevel="0" collapsed="false">
      <c r="A13" s="3" t="s">
        <v>174</v>
      </c>
      <c r="B13" s="3" t="s">
        <v>175</v>
      </c>
      <c r="C13" s="3" t="s">
        <v>176</v>
      </c>
      <c r="D13" s="3" t="s">
        <v>177</v>
      </c>
    </row>
    <row r="14" customFormat="false" ht="42" hidden="false" customHeight="true" outlineLevel="0" collapsed="false">
      <c r="A14" s="3" t="s">
        <v>178</v>
      </c>
      <c r="B14" s="3" t="s">
        <v>179</v>
      </c>
      <c r="C14" s="3" t="s">
        <v>180</v>
      </c>
      <c r="D14" s="3" t="s">
        <v>181</v>
      </c>
    </row>
    <row r="15" customFormat="false" ht="42" hidden="false" customHeight="true" outlineLevel="0" collapsed="false">
      <c r="A15" s="3" t="s">
        <v>182</v>
      </c>
      <c r="B15" s="3" t="s">
        <v>183</v>
      </c>
      <c r="C15" s="3" t="s">
        <v>184</v>
      </c>
      <c r="D15" s="3" t="s">
        <v>149</v>
      </c>
    </row>
    <row r="16" customFormat="false" ht="42" hidden="false" customHeight="true" outlineLevel="0" collapsed="false">
      <c r="A16" s="3" t="s">
        <v>185</v>
      </c>
      <c r="B16" s="3" t="s">
        <v>186</v>
      </c>
      <c r="C16" s="3" t="s">
        <v>187</v>
      </c>
      <c r="D16" s="3" t="s">
        <v>188</v>
      </c>
    </row>
    <row r="17" customFormat="false" ht="42" hidden="false" customHeight="true" outlineLevel="0" collapsed="false">
      <c r="A17" s="3" t="s">
        <v>189</v>
      </c>
      <c r="B17" s="3" t="s">
        <v>190</v>
      </c>
      <c r="C17" s="3" t="s">
        <v>191</v>
      </c>
      <c r="D17" s="3" t="s">
        <v>145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3" min="2" style="0" width="14"/>
  </cols>
  <sheetData>
    <row r="1" customFormat="false" ht="17.35" hidden="false" customHeight="false" outlineLevel="0" collapsed="false">
      <c r="A1" s="1" t="s">
        <v>192</v>
      </c>
    </row>
    <row r="2" customFormat="false" ht="15" hidden="false" customHeight="false" outlineLevel="0" collapsed="false">
      <c r="A2" s="4" t="s">
        <v>193</v>
      </c>
    </row>
    <row r="4" customFormat="false" ht="15" hidden="false" customHeight="false" outlineLevel="0" collapsed="false">
      <c r="A4" s="5" t="s">
        <v>194</v>
      </c>
      <c r="B4" s="5" t="s">
        <v>195</v>
      </c>
      <c r="C4" s="5" t="s">
        <v>196</v>
      </c>
    </row>
    <row r="5" customFormat="false" ht="15" hidden="false" customHeight="false" outlineLevel="0" collapsed="false">
      <c r="A5" s="18" t="s">
        <v>197</v>
      </c>
      <c r="B5" s="21" t="n">
        <v>64700</v>
      </c>
      <c r="C5" s="21" t="n">
        <v>79000</v>
      </c>
    </row>
    <row r="6" customFormat="false" ht="15" hidden="false" customHeight="false" outlineLevel="0" collapsed="false">
      <c r="A6" s="18" t="s">
        <v>198</v>
      </c>
      <c r="B6" s="22" t="n">
        <v>0.015</v>
      </c>
      <c r="C6" s="22" t="n">
        <v>0.008</v>
      </c>
    </row>
    <row r="7" customFormat="false" ht="15" hidden="false" customHeight="false" outlineLevel="0" collapsed="false">
      <c r="A7" s="18" t="s">
        <v>199</v>
      </c>
      <c r="B7" s="23" t="n">
        <v>0.025</v>
      </c>
      <c r="C7" s="23" t="n">
        <v>0.024</v>
      </c>
    </row>
    <row r="8" customFormat="false" ht="15" hidden="false" customHeight="false" outlineLevel="0" collapsed="false">
      <c r="A8" s="18" t="s">
        <v>200</v>
      </c>
      <c r="B8" s="24" t="n">
        <v>1714200</v>
      </c>
    </row>
    <row r="9" customFormat="false" ht="15" hidden="false" customHeight="false" outlineLevel="0" collapsed="false">
      <c r="A9" s="18" t="s">
        <v>201</v>
      </c>
      <c r="C9" s="25" t="n">
        <v>69.1</v>
      </c>
    </row>
    <row r="11" customFormat="false" ht="15" hidden="false" customHeight="false" outlineLevel="0" collapsed="false">
      <c r="A11" s="4" t="s">
        <v>202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4" min="4" style="0" width="60"/>
  </cols>
  <sheetData>
    <row r="1" customFormat="false" ht="17.35" hidden="false" customHeight="false" outlineLevel="0" collapsed="false">
      <c r="A1" s="1" t="s">
        <v>203</v>
      </c>
    </row>
    <row r="2" customFormat="false" ht="15" hidden="false" customHeight="false" outlineLevel="0" collapsed="false">
      <c r="A2" s="4" t="s">
        <v>204</v>
      </c>
    </row>
    <row r="4" customFormat="false" ht="15" hidden="false" customHeight="false" outlineLevel="0" collapsed="false">
      <c r="A4" s="5" t="s">
        <v>205</v>
      </c>
      <c r="B4" s="5" t="s">
        <v>32</v>
      </c>
      <c r="C4" s="5" t="s">
        <v>206</v>
      </c>
      <c r="D4" s="5" t="s">
        <v>207</v>
      </c>
      <c r="E4" s="5" t="s">
        <v>208</v>
      </c>
      <c r="F4" s="5" t="s">
        <v>209</v>
      </c>
      <c r="G4" s="5" t="s">
        <v>210</v>
      </c>
      <c r="H4" s="5" t="s">
        <v>211</v>
      </c>
      <c r="I4" s="5" t="s">
        <v>212</v>
      </c>
      <c r="J4" s="5" t="s">
        <v>213</v>
      </c>
      <c r="K4" s="5" t="s">
        <v>214</v>
      </c>
      <c r="L4" s="5" t="s">
        <v>215</v>
      </c>
    </row>
    <row r="5" customFormat="false" ht="15" hidden="false" customHeight="false" outlineLevel="0" collapsed="false">
      <c r="A5" s="18" t="s">
        <v>216</v>
      </c>
      <c r="B5" s="18" t="s">
        <v>217</v>
      </c>
      <c r="C5" s="18" t="s">
        <v>218</v>
      </c>
      <c r="D5" s="18" t="s">
        <v>103</v>
      </c>
      <c r="E5" s="24" t="n">
        <v>42360</v>
      </c>
      <c r="F5" s="24" t="n">
        <v>37913</v>
      </c>
      <c r="G5" s="24" t="n">
        <v>39364</v>
      </c>
      <c r="H5" s="24" t="n">
        <v>43463</v>
      </c>
      <c r="I5" s="24" t="n">
        <v>46528</v>
      </c>
      <c r="J5" s="24" t="n">
        <v>44493</v>
      </c>
      <c r="K5" s="24" t="n">
        <v>45260</v>
      </c>
      <c r="L5" s="24" t="n">
        <v>42818</v>
      </c>
    </row>
    <row r="6" customFormat="false" ht="15" hidden="false" customHeight="false" outlineLevel="0" collapsed="false">
      <c r="A6" s="18" t="s">
        <v>219</v>
      </c>
      <c r="B6" s="18" t="s">
        <v>217</v>
      </c>
      <c r="C6" s="18" t="s">
        <v>220</v>
      </c>
      <c r="D6" s="18" t="s">
        <v>92</v>
      </c>
      <c r="E6" s="24" t="n">
        <v>4421</v>
      </c>
      <c r="F6" s="24" t="n">
        <v>4078</v>
      </c>
      <c r="G6" s="24" t="n">
        <v>5721</v>
      </c>
      <c r="H6" s="24" t="n">
        <v>4374</v>
      </c>
      <c r="I6" s="24" t="n">
        <v>5325</v>
      </c>
      <c r="J6" s="24" t="n">
        <v>7866</v>
      </c>
      <c r="K6" s="24" t="n">
        <v>5884</v>
      </c>
      <c r="L6" s="24" t="n">
        <v>4881</v>
      </c>
    </row>
    <row r="7" customFormat="false" ht="15" hidden="false" customHeight="false" outlineLevel="0" collapsed="false">
      <c r="A7" s="18" t="s">
        <v>221</v>
      </c>
      <c r="B7" s="18" t="s">
        <v>217</v>
      </c>
      <c r="C7" s="18" t="s">
        <v>222</v>
      </c>
      <c r="D7" s="18" t="s">
        <v>102</v>
      </c>
      <c r="E7" s="24" t="n">
        <v>41169</v>
      </c>
      <c r="F7" s="24" t="n">
        <v>41865</v>
      </c>
      <c r="G7" s="24" t="n">
        <v>43143</v>
      </c>
      <c r="H7" s="24" t="n">
        <v>43288</v>
      </c>
      <c r="I7" s="24" t="n">
        <v>45342</v>
      </c>
      <c r="J7" s="24" t="n">
        <v>48757</v>
      </c>
      <c r="K7" s="24" t="n">
        <v>51777</v>
      </c>
      <c r="L7" s="24" t="n">
        <v>53780</v>
      </c>
    </row>
    <row r="8" customFormat="false" ht="15" hidden="false" customHeight="false" outlineLevel="0" collapsed="false">
      <c r="A8" s="18" t="s">
        <v>223</v>
      </c>
      <c r="B8" s="18" t="s">
        <v>217</v>
      </c>
      <c r="C8" s="18" t="s">
        <v>224</v>
      </c>
      <c r="D8" s="18" t="s">
        <v>83</v>
      </c>
      <c r="E8" s="24" t="n">
        <v>16170</v>
      </c>
      <c r="F8" s="24" t="n">
        <v>16408</v>
      </c>
      <c r="G8" s="24" t="n">
        <v>16928</v>
      </c>
      <c r="H8" s="24" t="n">
        <v>16222</v>
      </c>
      <c r="I8" s="24" t="n">
        <v>16967</v>
      </c>
      <c r="J8" s="24" t="n">
        <v>18116</v>
      </c>
      <c r="K8" s="24" t="n">
        <v>19477</v>
      </c>
      <c r="L8" s="24" t="n">
        <v>19881</v>
      </c>
    </row>
    <row r="9" customFormat="false" ht="15" hidden="false" customHeight="false" outlineLevel="0" collapsed="false">
      <c r="A9" s="18" t="s">
        <v>225</v>
      </c>
      <c r="B9" s="18" t="s">
        <v>217</v>
      </c>
      <c r="C9" s="18" t="s">
        <v>226</v>
      </c>
      <c r="D9" s="18" t="s">
        <v>105</v>
      </c>
      <c r="E9" s="24" t="n">
        <v>1</v>
      </c>
      <c r="F9" s="24" t="n">
        <v>1</v>
      </c>
      <c r="G9" s="24" t="n">
        <v>0</v>
      </c>
      <c r="H9" s="24" t="n">
        <v>3</v>
      </c>
      <c r="I9" s="24" t="n">
        <v>5</v>
      </c>
      <c r="J9" s="24" t="n">
        <v>3</v>
      </c>
      <c r="K9" s="24" t="n">
        <v>3</v>
      </c>
      <c r="L9" s="24" t="n">
        <v>6</v>
      </c>
    </row>
    <row r="10" customFormat="false" ht="15" hidden="false" customHeight="false" outlineLevel="0" collapsed="false">
      <c r="A10" s="18" t="s">
        <v>227</v>
      </c>
      <c r="B10" s="18" t="s">
        <v>217</v>
      </c>
      <c r="C10" s="18" t="s">
        <v>228</v>
      </c>
      <c r="D10" s="18" t="s">
        <v>104</v>
      </c>
      <c r="E10" s="24" t="n">
        <v>769</v>
      </c>
      <c r="F10" s="24" t="n">
        <v>606</v>
      </c>
      <c r="G10" s="24" t="n">
        <v>675</v>
      </c>
      <c r="H10" s="24" t="n">
        <v>635</v>
      </c>
      <c r="I10" s="24" t="n">
        <v>804</v>
      </c>
      <c r="J10" s="24" t="n">
        <v>964</v>
      </c>
      <c r="K10" s="24" t="n">
        <v>657</v>
      </c>
      <c r="L10" s="24" t="n">
        <v>867</v>
      </c>
    </row>
    <row r="11" customFormat="false" ht="15" hidden="false" customHeight="false" outlineLevel="0" collapsed="false">
      <c r="A11" s="18" t="s">
        <v>229</v>
      </c>
      <c r="B11" s="18" t="s">
        <v>217</v>
      </c>
      <c r="C11" s="18" t="s">
        <v>230</v>
      </c>
      <c r="D11" s="18" t="s">
        <v>128</v>
      </c>
      <c r="E11" s="24" t="n">
        <v>44980</v>
      </c>
      <c r="F11" s="24" t="n">
        <v>45222</v>
      </c>
      <c r="G11" s="24" t="n">
        <v>40028</v>
      </c>
      <c r="H11" s="24" t="n">
        <v>32913</v>
      </c>
      <c r="I11" s="24" t="n">
        <v>37740</v>
      </c>
      <c r="J11" s="24" t="n">
        <v>53023</v>
      </c>
      <c r="K11" s="24" t="n">
        <v>51706</v>
      </c>
      <c r="L11" s="24" t="n">
        <v>58870</v>
      </c>
    </row>
    <row r="12" customFormat="false" ht="15" hidden="false" customHeight="false" outlineLevel="0" collapsed="false">
      <c r="A12" s="18" t="s">
        <v>231</v>
      </c>
      <c r="B12" s="18" t="s">
        <v>217</v>
      </c>
      <c r="C12" s="18" t="s">
        <v>232</v>
      </c>
      <c r="D12" s="18" t="s">
        <v>233</v>
      </c>
      <c r="E12" s="24" t="n">
        <v>0</v>
      </c>
      <c r="F12" s="24" t="n">
        <v>0</v>
      </c>
      <c r="G12" s="24" t="n">
        <v>0</v>
      </c>
      <c r="H12" s="24" t="n">
        <v>0</v>
      </c>
      <c r="I12" s="24" t="n">
        <v>0</v>
      </c>
      <c r="J12" s="24" t="n">
        <v>0</v>
      </c>
      <c r="K12" s="24" t="n">
        <v>0</v>
      </c>
      <c r="L12" s="24" t="n">
        <v>0</v>
      </c>
    </row>
    <row r="13" customFormat="false" ht="15" hidden="false" customHeight="false" outlineLevel="0" collapsed="false">
      <c r="A13" s="18" t="s">
        <v>234</v>
      </c>
      <c r="B13" s="18" t="s">
        <v>217</v>
      </c>
      <c r="C13" s="18" t="s">
        <v>235</v>
      </c>
      <c r="D13" s="18" t="s">
        <v>118</v>
      </c>
      <c r="E13" s="24" t="n">
        <v>34135</v>
      </c>
      <c r="F13" s="24" t="n">
        <v>34895</v>
      </c>
      <c r="G13" s="24" t="n">
        <v>35427</v>
      </c>
      <c r="H13" s="24" t="n">
        <v>37578</v>
      </c>
      <c r="I13" s="24" t="n">
        <v>37579</v>
      </c>
      <c r="J13" s="24" t="n">
        <v>41846</v>
      </c>
      <c r="K13" s="24" t="n">
        <v>45071</v>
      </c>
      <c r="L13" s="24" t="n">
        <v>47702</v>
      </c>
    </row>
    <row r="14" customFormat="false" ht="15" hidden="false" customHeight="false" outlineLevel="0" collapsed="false">
      <c r="A14" s="18" t="s">
        <v>236</v>
      </c>
      <c r="B14" s="18" t="s">
        <v>217</v>
      </c>
      <c r="C14" s="18" t="s">
        <v>237</v>
      </c>
      <c r="D14" s="18" t="s">
        <v>122</v>
      </c>
      <c r="E14" s="24" t="n">
        <v>239</v>
      </c>
      <c r="F14" s="24" t="n">
        <v>230</v>
      </c>
      <c r="G14" s="24" t="n">
        <v>233</v>
      </c>
      <c r="H14" s="24" t="n">
        <v>201</v>
      </c>
      <c r="I14" s="24" t="n">
        <v>227</v>
      </c>
      <c r="J14" s="24" t="n">
        <v>269</v>
      </c>
      <c r="K14" s="24" t="n">
        <v>280</v>
      </c>
      <c r="L14" s="24" t="n">
        <v>229</v>
      </c>
    </row>
    <row r="15" customFormat="false" ht="15" hidden="false" customHeight="false" outlineLevel="0" collapsed="false">
      <c r="A15" s="18" t="s">
        <v>238</v>
      </c>
      <c r="B15" s="18" t="s">
        <v>217</v>
      </c>
      <c r="C15" s="18" t="s">
        <v>239</v>
      </c>
      <c r="D15" s="18" t="s">
        <v>120</v>
      </c>
      <c r="E15" s="24" t="n">
        <v>1952</v>
      </c>
      <c r="F15" s="24" t="n">
        <v>1976</v>
      </c>
      <c r="G15" s="24" t="n">
        <v>1889</v>
      </c>
      <c r="H15" s="24" t="n">
        <v>2032</v>
      </c>
      <c r="I15" s="24" t="n">
        <v>1998</v>
      </c>
      <c r="J15" s="24" t="n">
        <v>1886</v>
      </c>
      <c r="K15" s="24" t="n">
        <v>1914</v>
      </c>
      <c r="L15" s="24" t="n">
        <v>2007</v>
      </c>
    </row>
    <row r="16" customFormat="false" ht="15" hidden="false" customHeight="false" outlineLevel="0" collapsed="false">
      <c r="A16" s="18" t="s">
        <v>240</v>
      </c>
      <c r="B16" s="18" t="s">
        <v>217</v>
      </c>
      <c r="C16" s="18" t="s">
        <v>241</v>
      </c>
      <c r="D16" s="18" t="s">
        <v>121</v>
      </c>
      <c r="E16" s="24" t="n">
        <v>1277</v>
      </c>
      <c r="F16" s="24" t="n">
        <v>1344</v>
      </c>
      <c r="G16" s="24" t="n">
        <v>1399</v>
      </c>
      <c r="H16" s="24" t="n">
        <v>1417</v>
      </c>
      <c r="I16" s="24" t="n">
        <v>1394</v>
      </c>
      <c r="J16" s="24" t="n">
        <v>1460</v>
      </c>
      <c r="K16" s="24" t="n">
        <v>1596</v>
      </c>
      <c r="L16" s="24" t="n">
        <v>1682</v>
      </c>
    </row>
    <row r="17" customFormat="false" ht="15" hidden="false" customHeight="false" outlineLevel="0" collapsed="false">
      <c r="A17" s="18" t="s">
        <v>242</v>
      </c>
      <c r="B17" s="18" t="s">
        <v>217</v>
      </c>
      <c r="C17" s="18" t="s">
        <v>243</v>
      </c>
      <c r="D17" s="18" t="s">
        <v>119</v>
      </c>
      <c r="E17" s="24" t="n">
        <v>2506</v>
      </c>
      <c r="F17" s="24" t="n">
        <v>2843</v>
      </c>
      <c r="G17" s="24" t="n">
        <v>2940</v>
      </c>
      <c r="H17" s="24" t="n">
        <v>2055</v>
      </c>
      <c r="I17" s="24" t="n">
        <v>2110</v>
      </c>
      <c r="J17" s="24" t="n">
        <v>2215</v>
      </c>
      <c r="K17" s="24" t="n">
        <v>2320</v>
      </c>
      <c r="L17" s="24" t="n">
        <v>2580</v>
      </c>
    </row>
    <row r="18" customFormat="false" ht="15" hidden="false" customHeight="false" outlineLevel="0" collapsed="false">
      <c r="A18" s="18" t="s">
        <v>244</v>
      </c>
      <c r="B18" s="18" t="s">
        <v>217</v>
      </c>
      <c r="C18" s="18" t="s">
        <v>245</v>
      </c>
      <c r="D18" s="18" t="s">
        <v>123</v>
      </c>
      <c r="E18" s="24" t="n">
        <v>21363</v>
      </c>
      <c r="F18" s="24" t="n">
        <v>21831</v>
      </c>
      <c r="G18" s="24" t="n">
        <v>22721</v>
      </c>
      <c r="H18" s="24" t="n">
        <v>22865</v>
      </c>
      <c r="I18" s="24" t="n">
        <v>23211</v>
      </c>
      <c r="J18" s="24" t="n">
        <v>24579</v>
      </c>
      <c r="K18" s="24" t="n">
        <v>26325</v>
      </c>
      <c r="L18" s="24" t="n">
        <v>28896</v>
      </c>
    </row>
    <row r="19" customFormat="false" ht="15" hidden="false" customHeight="false" outlineLevel="0" collapsed="false">
      <c r="A19" s="18" t="s">
        <v>246</v>
      </c>
      <c r="B19" s="18" t="s">
        <v>217</v>
      </c>
      <c r="C19" s="18" t="s">
        <v>247</v>
      </c>
      <c r="D19" s="18" t="s">
        <v>124</v>
      </c>
      <c r="E19" s="24" t="n">
        <v>6075</v>
      </c>
      <c r="F19" s="24" t="n">
        <v>6167</v>
      </c>
      <c r="G19" s="24" t="n">
        <v>6399</v>
      </c>
      <c r="H19" s="24" t="n">
        <v>6533</v>
      </c>
      <c r="I19" s="24" t="n">
        <v>6818</v>
      </c>
      <c r="J19" s="24" t="n">
        <v>7074</v>
      </c>
      <c r="K19" s="24" t="n">
        <v>7469</v>
      </c>
      <c r="L19" s="24" t="n">
        <v>7937</v>
      </c>
    </row>
    <row r="20" customFormat="false" ht="15" hidden="false" customHeight="false" outlineLevel="0" collapsed="false">
      <c r="A20" s="18" t="s">
        <v>248</v>
      </c>
      <c r="B20" s="18" t="s">
        <v>217</v>
      </c>
      <c r="C20" s="18" t="s">
        <v>249</v>
      </c>
      <c r="D20" s="18" t="s">
        <v>126</v>
      </c>
      <c r="E20" s="24" t="n">
        <v>5938</v>
      </c>
      <c r="F20" s="24" t="n">
        <v>6052</v>
      </c>
      <c r="G20" s="24" t="n">
        <v>6289</v>
      </c>
      <c r="H20" s="24" t="n">
        <v>6363</v>
      </c>
      <c r="I20" s="24" t="n">
        <v>6921</v>
      </c>
      <c r="J20" s="24" t="n">
        <v>7438</v>
      </c>
      <c r="K20" s="24" t="n">
        <v>8068</v>
      </c>
      <c r="L20" s="24" t="n">
        <v>8295</v>
      </c>
    </row>
    <row r="21" customFormat="false" ht="15" hidden="false" customHeight="false" outlineLevel="0" collapsed="false">
      <c r="A21" s="18" t="s">
        <v>250</v>
      </c>
      <c r="B21" s="18" t="s">
        <v>217</v>
      </c>
      <c r="C21" s="18" t="s">
        <v>251</v>
      </c>
      <c r="D21" s="18" t="s">
        <v>127</v>
      </c>
      <c r="E21" s="24" t="n">
        <v>3476</v>
      </c>
      <c r="F21" s="24" t="n">
        <v>3552</v>
      </c>
      <c r="G21" s="24" t="n">
        <v>3769</v>
      </c>
      <c r="H21" s="24" t="n">
        <v>3933</v>
      </c>
      <c r="I21" s="24" t="n">
        <v>4214</v>
      </c>
      <c r="J21" s="24" t="n">
        <v>4650</v>
      </c>
      <c r="K21" s="24" t="n">
        <v>4930</v>
      </c>
      <c r="L21" s="24" t="n">
        <v>5120</v>
      </c>
    </row>
    <row r="22" customFormat="false" ht="15" hidden="false" customHeight="false" outlineLevel="0" collapsed="false">
      <c r="A22" s="18" t="s">
        <v>252</v>
      </c>
      <c r="B22" s="18" t="s">
        <v>217</v>
      </c>
      <c r="C22" s="18" t="s">
        <v>253</v>
      </c>
      <c r="D22" s="18" t="s">
        <v>254</v>
      </c>
      <c r="E22" s="24" t="n">
        <v>13</v>
      </c>
      <c r="F22" s="24" t="n">
        <v>14</v>
      </c>
      <c r="G22" s="24" t="n">
        <v>16</v>
      </c>
      <c r="H22" s="24" t="n">
        <v>12</v>
      </c>
      <c r="I22" s="24" t="n">
        <v>0</v>
      </c>
      <c r="J22" s="24" t="n">
        <v>0</v>
      </c>
      <c r="K22" s="24" t="n">
        <v>0</v>
      </c>
      <c r="L22" s="24" t="n">
        <v>0</v>
      </c>
    </row>
    <row r="23" customFormat="false" ht="15" hidden="false" customHeight="false" outlineLevel="0" collapsed="false">
      <c r="A23" s="18" t="s">
        <v>255</v>
      </c>
      <c r="B23" s="18" t="s">
        <v>217</v>
      </c>
      <c r="C23" s="18" t="s">
        <v>256</v>
      </c>
      <c r="D23" s="18" t="s">
        <v>125</v>
      </c>
      <c r="E23" s="24" t="n">
        <v>983</v>
      </c>
      <c r="F23" s="24" t="n">
        <v>991</v>
      </c>
      <c r="G23" s="24" t="n">
        <v>1017</v>
      </c>
      <c r="H23" s="24" t="n">
        <v>1515</v>
      </c>
      <c r="I23" s="24" t="n">
        <v>1612</v>
      </c>
      <c r="J23" s="24" t="n">
        <v>1735</v>
      </c>
      <c r="K23" s="24" t="n">
        <v>1920</v>
      </c>
      <c r="L23" s="24" t="n">
        <v>1865</v>
      </c>
    </row>
    <row r="24" customFormat="false" ht="15" hidden="false" customHeight="false" outlineLevel="0" collapsed="false">
      <c r="A24" s="18" t="s">
        <v>257</v>
      </c>
      <c r="B24" s="18" t="s">
        <v>217</v>
      </c>
      <c r="C24" s="18" t="s">
        <v>258</v>
      </c>
      <c r="D24" s="18" t="s">
        <v>88</v>
      </c>
      <c r="E24" s="24" t="n">
        <v>47746</v>
      </c>
      <c r="F24" s="24" t="n">
        <v>43814</v>
      </c>
      <c r="G24" s="24" t="n">
        <v>27154</v>
      </c>
      <c r="H24" s="24" t="n">
        <v>55783</v>
      </c>
      <c r="I24" s="24" t="n">
        <v>66688</v>
      </c>
      <c r="J24" s="24" t="n">
        <v>43802</v>
      </c>
      <c r="K24" s="24" t="n">
        <v>43966</v>
      </c>
      <c r="L24" s="24" t="n">
        <v>45257</v>
      </c>
    </row>
    <row r="25" customFormat="false" ht="15" hidden="false" customHeight="false" outlineLevel="0" collapsed="false">
      <c r="A25" s="18" t="s">
        <v>259</v>
      </c>
      <c r="B25" s="18" t="s">
        <v>217</v>
      </c>
      <c r="C25" s="18" t="s">
        <v>260</v>
      </c>
      <c r="D25" s="18" t="s">
        <v>91</v>
      </c>
      <c r="E25" s="24" t="n">
        <v>5014</v>
      </c>
      <c r="F25" s="24" t="n">
        <v>5201</v>
      </c>
      <c r="G25" s="24" t="n">
        <v>5116</v>
      </c>
      <c r="H25" s="24" t="n">
        <v>5098</v>
      </c>
      <c r="I25" s="24" t="n">
        <v>5923</v>
      </c>
      <c r="J25" s="24" t="n">
        <v>7016</v>
      </c>
      <c r="K25" s="24" t="n">
        <v>6789</v>
      </c>
      <c r="L25" s="24" t="n">
        <v>6199</v>
      </c>
    </row>
    <row r="26" customFormat="false" ht="15" hidden="false" customHeight="false" outlineLevel="0" collapsed="false">
      <c r="A26" s="18" t="s">
        <v>261</v>
      </c>
      <c r="B26" s="18" t="s">
        <v>217</v>
      </c>
      <c r="C26" s="18" t="s">
        <v>262</v>
      </c>
      <c r="D26" s="18" t="s">
        <v>107</v>
      </c>
      <c r="E26" s="24" t="n">
        <v>10224</v>
      </c>
      <c r="F26" s="24" t="n">
        <v>10100</v>
      </c>
      <c r="G26" s="24" t="n">
        <v>11038</v>
      </c>
      <c r="H26" s="24" t="n">
        <v>12458</v>
      </c>
      <c r="I26" s="24" t="n">
        <v>9831</v>
      </c>
      <c r="J26" s="24" t="n">
        <v>32600</v>
      </c>
      <c r="K26" s="24" t="n">
        <v>27051</v>
      </c>
      <c r="L26" s="24" t="n">
        <v>15461</v>
      </c>
    </row>
    <row r="27" customFormat="false" ht="15" hidden="false" customHeight="false" outlineLevel="0" collapsed="false">
      <c r="A27" s="18" t="s">
        <v>263</v>
      </c>
      <c r="B27" s="18" t="s">
        <v>217</v>
      </c>
      <c r="C27" s="18" t="s">
        <v>264</v>
      </c>
      <c r="D27" s="18" t="s">
        <v>94</v>
      </c>
      <c r="E27" s="24" t="n">
        <v>909</v>
      </c>
      <c r="F27" s="24" t="n">
        <v>766</v>
      </c>
      <c r="G27" s="24" t="n">
        <v>466</v>
      </c>
      <c r="H27" s="24" t="n">
        <v>776</v>
      </c>
      <c r="I27" s="24" t="n">
        <v>754</v>
      </c>
      <c r="J27" s="24" t="n">
        <v>1239</v>
      </c>
      <c r="K27" s="24" t="n">
        <v>2724</v>
      </c>
      <c r="L27" s="24" t="n">
        <v>1625</v>
      </c>
    </row>
    <row r="28" customFormat="false" ht="15" hidden="false" customHeight="false" outlineLevel="0" collapsed="false">
      <c r="A28" s="18" t="s">
        <v>265</v>
      </c>
      <c r="B28" s="18" t="s">
        <v>217</v>
      </c>
      <c r="C28" s="18" t="s">
        <v>266</v>
      </c>
      <c r="D28" s="18" t="s">
        <v>96</v>
      </c>
      <c r="E28" s="24" t="n">
        <v>52338</v>
      </c>
      <c r="F28" s="24" t="n">
        <v>53736</v>
      </c>
      <c r="G28" s="24" t="n">
        <v>57258</v>
      </c>
      <c r="H28" s="24" t="n">
        <v>57740</v>
      </c>
      <c r="I28" s="24" t="n">
        <v>61625</v>
      </c>
      <c r="J28" s="24" t="n">
        <v>62136</v>
      </c>
      <c r="K28" s="24" t="n">
        <v>61710</v>
      </c>
      <c r="L28" s="24" t="n">
        <v>60689</v>
      </c>
    </row>
    <row r="29" customFormat="false" ht="15" hidden="false" customHeight="false" outlineLevel="0" collapsed="false">
      <c r="A29" s="18" t="s">
        <v>267</v>
      </c>
      <c r="B29" s="18" t="s">
        <v>217</v>
      </c>
      <c r="C29" s="18" t="s">
        <v>268</v>
      </c>
      <c r="D29" s="18" t="s">
        <v>95</v>
      </c>
      <c r="E29" s="24" t="n">
        <v>402</v>
      </c>
      <c r="F29" s="24" t="n">
        <v>472</v>
      </c>
      <c r="G29" s="24" t="n">
        <v>552</v>
      </c>
      <c r="H29" s="24" t="n">
        <v>674</v>
      </c>
      <c r="I29" s="24" t="n">
        <v>1043</v>
      </c>
      <c r="J29" s="24" t="n">
        <v>1718</v>
      </c>
      <c r="K29" s="24" t="n">
        <v>1603</v>
      </c>
      <c r="L29" s="24" t="n">
        <v>1621</v>
      </c>
    </row>
    <row r="30" customFormat="false" ht="15" hidden="false" customHeight="false" outlineLevel="0" collapsed="false">
      <c r="A30" s="18" t="s">
        <v>269</v>
      </c>
      <c r="B30" s="18" t="s">
        <v>217</v>
      </c>
      <c r="C30" s="18" t="s">
        <v>270</v>
      </c>
      <c r="D30" s="18" t="s">
        <v>90</v>
      </c>
      <c r="E30" s="24" t="n">
        <v>8201</v>
      </c>
      <c r="F30" s="24" t="n">
        <v>8361</v>
      </c>
      <c r="G30" s="24" t="n">
        <v>9065</v>
      </c>
      <c r="H30" s="24" t="n">
        <v>9479</v>
      </c>
      <c r="I30" s="24" t="n">
        <v>9646</v>
      </c>
      <c r="J30" s="24" t="n">
        <v>9683</v>
      </c>
      <c r="K30" s="24" t="n">
        <v>10637</v>
      </c>
      <c r="L30" s="24" t="n">
        <v>11183</v>
      </c>
    </row>
    <row r="31" customFormat="false" ht="15" hidden="false" customHeight="false" outlineLevel="0" collapsed="false">
      <c r="A31" s="18" t="s">
        <v>271</v>
      </c>
      <c r="B31" s="18" t="s">
        <v>217</v>
      </c>
      <c r="C31" s="18" t="s">
        <v>272</v>
      </c>
      <c r="D31" s="18" t="s">
        <v>89</v>
      </c>
      <c r="E31" s="24" t="n">
        <v>16805</v>
      </c>
      <c r="F31" s="24" t="n">
        <v>16948</v>
      </c>
      <c r="G31" s="24" t="n">
        <v>17290</v>
      </c>
      <c r="H31" s="24" t="n">
        <v>18184</v>
      </c>
      <c r="I31" s="24" t="n">
        <v>19526</v>
      </c>
      <c r="J31" s="24" t="n">
        <v>19464</v>
      </c>
      <c r="K31" s="24" t="n">
        <v>20553</v>
      </c>
      <c r="L31" s="24" t="n">
        <v>21429</v>
      </c>
    </row>
    <row r="32" customFormat="false" ht="15" hidden="false" customHeight="false" outlineLevel="0" collapsed="false">
      <c r="A32" s="18" t="s">
        <v>273</v>
      </c>
      <c r="B32" s="18" t="s">
        <v>217</v>
      </c>
      <c r="C32" s="18" t="s">
        <v>274</v>
      </c>
      <c r="D32" s="18" t="s">
        <v>93</v>
      </c>
      <c r="E32" s="24" t="n">
        <v>7604</v>
      </c>
      <c r="F32" s="24" t="n">
        <v>1897</v>
      </c>
      <c r="G32" s="24" t="n">
        <v>1866</v>
      </c>
      <c r="H32" s="24" t="n">
        <v>2081</v>
      </c>
      <c r="I32" s="24" t="n">
        <v>2383</v>
      </c>
      <c r="J32" s="24" t="n">
        <v>2133</v>
      </c>
      <c r="K32" s="24" t="n">
        <v>2588</v>
      </c>
      <c r="L32" s="24" t="n">
        <v>2609</v>
      </c>
    </row>
    <row r="33" customFormat="false" ht="15" hidden="false" customHeight="false" outlineLevel="0" collapsed="false">
      <c r="A33" s="18" t="s">
        <v>275</v>
      </c>
      <c r="B33" s="18" t="s">
        <v>217</v>
      </c>
      <c r="C33" s="18" t="s">
        <v>276</v>
      </c>
      <c r="D33" s="18" t="s">
        <v>106</v>
      </c>
      <c r="E33" s="24" t="n">
        <v>11121</v>
      </c>
      <c r="F33" s="24" t="n">
        <v>11628</v>
      </c>
      <c r="G33" s="24" t="n">
        <v>12034</v>
      </c>
      <c r="H33" s="24" t="n">
        <v>11979</v>
      </c>
      <c r="I33" s="24" t="n">
        <v>12905</v>
      </c>
      <c r="J33" s="24" t="n">
        <v>13952</v>
      </c>
      <c r="K33" s="24" t="n">
        <v>15119</v>
      </c>
      <c r="L33" s="24" t="n">
        <v>15862</v>
      </c>
    </row>
    <row r="34" customFormat="false" ht="15" hidden="false" customHeight="false" outlineLevel="0" collapsed="false">
      <c r="A34" s="18" t="s">
        <v>277</v>
      </c>
      <c r="B34" s="18" t="s">
        <v>217</v>
      </c>
      <c r="C34" s="18" t="s">
        <v>278</v>
      </c>
      <c r="D34" s="18" t="s">
        <v>108</v>
      </c>
      <c r="E34" s="24" t="n">
        <v>3864</v>
      </c>
      <c r="F34" s="24" t="n">
        <v>4101</v>
      </c>
      <c r="G34" s="24" t="n">
        <v>4420</v>
      </c>
      <c r="H34" s="24" t="n">
        <v>4117</v>
      </c>
      <c r="I34" s="24" t="n">
        <v>4376</v>
      </c>
      <c r="J34" s="24" t="n">
        <v>4805</v>
      </c>
      <c r="K34" s="24" t="n">
        <v>5050</v>
      </c>
      <c r="L34" s="24" t="n">
        <v>5200</v>
      </c>
    </row>
    <row r="35" customFormat="false" ht="15" hidden="false" customHeight="false" outlineLevel="0" collapsed="false">
      <c r="A35" s="18" t="s">
        <v>279</v>
      </c>
      <c r="B35" s="18" t="s">
        <v>217</v>
      </c>
      <c r="C35" s="18" t="s">
        <v>280</v>
      </c>
      <c r="D35" s="18" t="s">
        <v>109</v>
      </c>
      <c r="E35" s="24" t="n">
        <v>1560</v>
      </c>
      <c r="F35" s="24" t="n">
        <v>1779</v>
      </c>
      <c r="G35" s="24" t="n">
        <v>2453</v>
      </c>
      <c r="H35" s="24" t="n">
        <v>2619</v>
      </c>
      <c r="I35" s="24" t="n">
        <v>3026</v>
      </c>
      <c r="J35" s="24" t="n">
        <v>3523</v>
      </c>
      <c r="K35" s="24" t="n">
        <v>3982</v>
      </c>
      <c r="L35" s="24" t="n">
        <v>4269</v>
      </c>
    </row>
    <row r="36" customFormat="false" ht="15" hidden="false" customHeight="false" outlineLevel="0" collapsed="false">
      <c r="A36" s="18" t="s">
        <v>281</v>
      </c>
      <c r="B36" s="18" t="s">
        <v>217</v>
      </c>
      <c r="C36" s="18" t="s">
        <v>282</v>
      </c>
      <c r="D36" s="18" t="s">
        <v>111</v>
      </c>
      <c r="E36" s="24" t="n">
        <v>1493</v>
      </c>
      <c r="F36" s="24" t="n">
        <v>1623</v>
      </c>
      <c r="G36" s="24" t="n">
        <v>1728</v>
      </c>
      <c r="H36" s="24" t="n">
        <v>1755</v>
      </c>
      <c r="I36" s="24" t="n">
        <v>1903</v>
      </c>
      <c r="J36" s="24" t="n">
        <v>1993</v>
      </c>
      <c r="K36" s="24" t="n">
        <v>1954</v>
      </c>
      <c r="L36" s="24" t="n">
        <v>1678</v>
      </c>
    </row>
    <row r="37" customFormat="false" ht="15" hidden="false" customHeight="false" outlineLevel="0" collapsed="false">
      <c r="A37" s="18" t="s">
        <v>283</v>
      </c>
      <c r="B37" s="18" t="s">
        <v>217</v>
      </c>
      <c r="C37" s="18" t="s">
        <v>284</v>
      </c>
      <c r="D37" s="18" t="s">
        <v>110</v>
      </c>
      <c r="E37" s="24" t="n">
        <v>781</v>
      </c>
      <c r="F37" s="24" t="n">
        <v>817</v>
      </c>
      <c r="G37" s="24" t="n">
        <v>853</v>
      </c>
      <c r="H37" s="24" t="n">
        <v>751</v>
      </c>
      <c r="I37" s="24" t="n">
        <v>830</v>
      </c>
      <c r="J37" s="24" t="n">
        <v>1266</v>
      </c>
      <c r="K37" s="24" t="n">
        <v>1307</v>
      </c>
      <c r="L37" s="24" t="n">
        <v>1760</v>
      </c>
    </row>
    <row r="38" customFormat="false" ht="15" hidden="false" customHeight="false" outlineLevel="0" collapsed="false">
      <c r="A38" s="18" t="s">
        <v>285</v>
      </c>
      <c r="B38" s="18" t="s">
        <v>217</v>
      </c>
      <c r="C38" s="18" t="s">
        <v>286</v>
      </c>
      <c r="D38" s="18" t="s">
        <v>112</v>
      </c>
      <c r="E38" s="24" t="n">
        <v>1470</v>
      </c>
      <c r="F38" s="24" t="n">
        <v>1538</v>
      </c>
      <c r="G38" s="24" t="n">
        <v>1523</v>
      </c>
      <c r="H38" s="24" t="n">
        <v>1528</v>
      </c>
      <c r="I38" s="24" t="n">
        <v>1531</v>
      </c>
      <c r="J38" s="24" t="n">
        <v>1624</v>
      </c>
      <c r="K38" s="24" t="n">
        <v>1524</v>
      </c>
      <c r="L38" s="24" t="n">
        <v>1516</v>
      </c>
    </row>
    <row r="39" customFormat="false" ht="15" hidden="false" customHeight="false" outlineLevel="0" collapsed="false">
      <c r="A39" s="18" t="s">
        <v>287</v>
      </c>
      <c r="B39" s="18" t="s">
        <v>217</v>
      </c>
      <c r="C39" s="18" t="s">
        <v>288</v>
      </c>
      <c r="D39" s="18" t="s">
        <v>98</v>
      </c>
      <c r="E39" s="24" t="n">
        <v>8032</v>
      </c>
      <c r="F39" s="24" t="n">
        <v>7171</v>
      </c>
      <c r="G39" s="24" t="n">
        <v>7100</v>
      </c>
      <c r="H39" s="24" t="n">
        <v>8133</v>
      </c>
      <c r="I39" s="24" t="n">
        <v>10003</v>
      </c>
      <c r="J39" s="24" t="n">
        <v>8692</v>
      </c>
      <c r="K39" s="24" t="n">
        <v>8461</v>
      </c>
      <c r="L39" s="24" t="n">
        <v>8415</v>
      </c>
    </row>
    <row r="40" customFormat="false" ht="15" hidden="false" customHeight="false" outlineLevel="0" collapsed="false">
      <c r="A40" s="18" t="s">
        <v>289</v>
      </c>
      <c r="B40" s="18" t="s">
        <v>217</v>
      </c>
      <c r="C40" s="18" t="s">
        <v>290</v>
      </c>
      <c r="D40" s="18" t="s">
        <v>97</v>
      </c>
      <c r="E40" s="24" t="n">
        <v>13089</v>
      </c>
      <c r="F40" s="24" t="n">
        <v>13453</v>
      </c>
      <c r="G40" s="24" t="n">
        <v>15295</v>
      </c>
      <c r="H40" s="24" t="n">
        <v>14052</v>
      </c>
      <c r="I40" s="24" t="n">
        <v>15082</v>
      </c>
      <c r="J40" s="24" t="n">
        <v>17824</v>
      </c>
      <c r="K40" s="24" t="n">
        <v>21208</v>
      </c>
      <c r="L40" s="24" t="n">
        <v>27230</v>
      </c>
    </row>
    <row r="41" customFormat="false" ht="15" hidden="false" customHeight="false" outlineLevel="0" collapsed="false">
      <c r="A41" s="18" t="s">
        <v>291</v>
      </c>
      <c r="B41" s="18" t="s">
        <v>217</v>
      </c>
      <c r="C41" s="18" t="s">
        <v>292</v>
      </c>
      <c r="D41" s="18" t="s">
        <v>99</v>
      </c>
      <c r="E41" s="24" t="n">
        <v>2327</v>
      </c>
      <c r="F41" s="24" t="n">
        <v>2425</v>
      </c>
      <c r="G41" s="24" t="n">
        <v>2631</v>
      </c>
      <c r="H41" s="24" t="n">
        <v>2478</v>
      </c>
      <c r="I41" s="24" t="n">
        <v>2659</v>
      </c>
      <c r="J41" s="24" t="n">
        <v>2848</v>
      </c>
      <c r="K41" s="24" t="n">
        <v>3000</v>
      </c>
      <c r="L41" s="24" t="n">
        <v>2848</v>
      </c>
    </row>
    <row r="42" customFormat="false" ht="15" hidden="false" customHeight="false" outlineLevel="0" collapsed="false">
      <c r="A42" s="18" t="s">
        <v>293</v>
      </c>
      <c r="B42" s="18" t="s">
        <v>217</v>
      </c>
      <c r="C42" s="18" t="s">
        <v>294</v>
      </c>
      <c r="D42" s="18" t="s">
        <v>100</v>
      </c>
      <c r="E42" s="24" t="n">
        <v>1419</v>
      </c>
      <c r="F42" s="24" t="n">
        <v>1498</v>
      </c>
      <c r="G42" s="24" t="n">
        <v>1538</v>
      </c>
      <c r="H42" s="24" t="n">
        <v>1473</v>
      </c>
      <c r="I42" s="24" t="n">
        <v>1499</v>
      </c>
      <c r="J42" s="24" t="n">
        <v>1617</v>
      </c>
      <c r="K42" s="24" t="n">
        <v>1789</v>
      </c>
      <c r="L42" s="24" t="n">
        <v>1819</v>
      </c>
    </row>
    <row r="43" customFormat="false" ht="15" hidden="false" customHeight="false" outlineLevel="0" collapsed="false">
      <c r="A43" s="18" t="s">
        <v>295</v>
      </c>
      <c r="B43" s="18" t="s">
        <v>217</v>
      </c>
      <c r="C43" s="18" t="s">
        <v>296</v>
      </c>
      <c r="D43" s="18" t="s">
        <v>297</v>
      </c>
      <c r="E43" s="24" t="n">
        <v>0</v>
      </c>
      <c r="F43" s="24" t="n">
        <v>0</v>
      </c>
      <c r="G43" s="24" t="n">
        <v>0</v>
      </c>
      <c r="H43" s="24" t="n">
        <v>0</v>
      </c>
      <c r="I43" s="24" t="n">
        <v>0</v>
      </c>
      <c r="J43" s="24" t="n">
        <v>0</v>
      </c>
      <c r="K43" s="24" t="n">
        <v>0</v>
      </c>
      <c r="L43" s="24" t="n">
        <v>0</v>
      </c>
    </row>
    <row r="44" customFormat="false" ht="15" hidden="false" customHeight="false" outlineLevel="0" collapsed="false">
      <c r="A44" s="18" t="s">
        <v>298</v>
      </c>
      <c r="B44" s="18" t="s">
        <v>217</v>
      </c>
      <c r="C44" s="18" t="s">
        <v>299</v>
      </c>
      <c r="D44" s="18" t="s">
        <v>101</v>
      </c>
      <c r="E44" s="24" t="n">
        <v>378</v>
      </c>
      <c r="F44" s="24" t="n">
        <v>303</v>
      </c>
      <c r="G44" s="24" t="n">
        <v>415</v>
      </c>
      <c r="H44" s="24" t="n">
        <v>425</v>
      </c>
      <c r="I44" s="24" t="n">
        <v>773</v>
      </c>
      <c r="J44" s="24" t="n">
        <v>743</v>
      </c>
      <c r="K44" s="24" t="n">
        <v>1144</v>
      </c>
      <c r="L44" s="24" t="n">
        <v>1817</v>
      </c>
    </row>
    <row r="45" customFormat="false" ht="15" hidden="false" customHeight="false" outlineLevel="0" collapsed="false">
      <c r="A45" s="18" t="s">
        <v>300</v>
      </c>
      <c r="B45" s="18" t="s">
        <v>217</v>
      </c>
      <c r="C45" s="18" t="s">
        <v>301</v>
      </c>
      <c r="D45" s="18" t="s">
        <v>72</v>
      </c>
      <c r="E45" s="24" t="n">
        <v>33584</v>
      </c>
      <c r="F45" s="24" t="n">
        <v>34052</v>
      </c>
      <c r="G45" s="24" t="n">
        <v>34641</v>
      </c>
      <c r="H45" s="24" t="n">
        <v>34561</v>
      </c>
      <c r="I45" s="24" t="n">
        <v>37213</v>
      </c>
      <c r="J45" s="24" t="n">
        <v>39413</v>
      </c>
      <c r="K45" s="24" t="n">
        <v>41638</v>
      </c>
      <c r="L45" s="24" t="n">
        <v>43715</v>
      </c>
    </row>
    <row r="46" customFormat="false" ht="15" hidden="false" customHeight="false" outlineLevel="0" collapsed="false">
      <c r="A46" s="18" t="s">
        <v>302</v>
      </c>
      <c r="B46" s="18" t="s">
        <v>217</v>
      </c>
      <c r="C46" s="18" t="s">
        <v>303</v>
      </c>
      <c r="D46" s="18" t="s">
        <v>70</v>
      </c>
      <c r="E46" s="24" t="n">
        <v>68206</v>
      </c>
      <c r="F46" s="24" t="n">
        <v>70127</v>
      </c>
      <c r="G46" s="24" t="n">
        <v>71891</v>
      </c>
      <c r="H46" s="24" t="n">
        <v>70804</v>
      </c>
      <c r="I46" s="24" t="n">
        <v>82567</v>
      </c>
      <c r="J46" s="24" t="n">
        <v>83774</v>
      </c>
      <c r="K46" s="24" t="n">
        <v>87987</v>
      </c>
      <c r="L46" s="24" t="n">
        <v>91789</v>
      </c>
    </row>
    <row r="47" customFormat="false" ht="15" hidden="false" customHeight="false" outlineLevel="0" collapsed="false">
      <c r="A47" s="18" t="s">
        <v>304</v>
      </c>
      <c r="B47" s="18" t="s">
        <v>217</v>
      </c>
      <c r="C47" s="18" t="s">
        <v>305</v>
      </c>
      <c r="D47" s="18" t="s">
        <v>69</v>
      </c>
      <c r="E47" s="24" t="n">
        <v>76948</v>
      </c>
      <c r="F47" s="24" t="n">
        <v>77973</v>
      </c>
      <c r="G47" s="24" t="n">
        <v>79825</v>
      </c>
      <c r="H47" s="24" t="n">
        <v>83706</v>
      </c>
      <c r="I47" s="24" t="n">
        <v>90964</v>
      </c>
      <c r="J47" s="24" t="n">
        <v>96149</v>
      </c>
      <c r="K47" s="24" t="n">
        <v>103483</v>
      </c>
      <c r="L47" s="24" t="n">
        <v>109338</v>
      </c>
    </row>
    <row r="48" customFormat="false" ht="15" hidden="false" customHeight="false" outlineLevel="0" collapsed="false">
      <c r="A48" s="18" t="s">
        <v>306</v>
      </c>
      <c r="B48" s="18" t="s">
        <v>217</v>
      </c>
      <c r="C48" s="18" t="s">
        <v>307</v>
      </c>
      <c r="D48" s="18" t="s">
        <v>73</v>
      </c>
      <c r="E48" s="24" t="n">
        <v>5006</v>
      </c>
      <c r="F48" s="24" t="n">
        <v>5147</v>
      </c>
      <c r="G48" s="24" t="n">
        <v>5436</v>
      </c>
      <c r="H48" s="24" t="n">
        <v>12310</v>
      </c>
      <c r="I48" s="24" t="n">
        <v>16586</v>
      </c>
      <c r="J48" s="24" t="n">
        <v>13970</v>
      </c>
      <c r="K48" s="24" t="n">
        <v>8623</v>
      </c>
      <c r="L48" s="24" t="n">
        <v>7958</v>
      </c>
    </row>
    <row r="49" customFormat="false" ht="15" hidden="false" customHeight="false" outlineLevel="0" collapsed="false">
      <c r="A49" s="18" t="s">
        <v>308</v>
      </c>
      <c r="B49" s="18" t="s">
        <v>217</v>
      </c>
      <c r="C49" s="18" t="s">
        <v>309</v>
      </c>
      <c r="D49" s="18" t="s">
        <v>74</v>
      </c>
      <c r="E49" s="24" t="n">
        <v>5110</v>
      </c>
      <c r="F49" s="24" t="n">
        <v>5169</v>
      </c>
      <c r="G49" s="24" t="n">
        <v>5304</v>
      </c>
      <c r="H49" s="24" t="n">
        <v>5304</v>
      </c>
      <c r="I49" s="24" t="n">
        <v>5785</v>
      </c>
      <c r="J49" s="24" t="n">
        <v>6046</v>
      </c>
      <c r="K49" s="24" t="n">
        <v>6460</v>
      </c>
      <c r="L49" s="24" t="n">
        <v>6708</v>
      </c>
    </row>
    <row r="50" customFormat="false" ht="15" hidden="false" customHeight="false" outlineLevel="0" collapsed="false">
      <c r="A50" s="18" t="s">
        <v>310</v>
      </c>
      <c r="B50" s="18" t="s">
        <v>217</v>
      </c>
      <c r="C50" s="18" t="s">
        <v>311</v>
      </c>
      <c r="D50" s="18" t="s">
        <v>75</v>
      </c>
      <c r="E50" s="24" t="n">
        <v>1153</v>
      </c>
      <c r="F50" s="24" t="n">
        <v>1071</v>
      </c>
      <c r="G50" s="24" t="n">
        <v>1050</v>
      </c>
      <c r="H50" s="24" t="n">
        <v>1339</v>
      </c>
      <c r="I50" s="24" t="n">
        <v>1609</v>
      </c>
      <c r="J50" s="24" t="n">
        <v>1421</v>
      </c>
      <c r="K50" s="24" t="n">
        <v>1487</v>
      </c>
      <c r="L50" s="24" t="n">
        <v>1648</v>
      </c>
    </row>
    <row r="51" customFormat="false" ht="15" hidden="false" customHeight="false" outlineLevel="0" collapsed="false">
      <c r="A51" s="18" t="s">
        <v>312</v>
      </c>
      <c r="B51" s="18" t="s">
        <v>217</v>
      </c>
      <c r="C51" s="18" t="s">
        <v>313</v>
      </c>
      <c r="D51" s="18" t="s">
        <v>114</v>
      </c>
      <c r="E51" s="24" t="n">
        <v>12310</v>
      </c>
      <c r="F51" s="24" t="n">
        <v>12520</v>
      </c>
      <c r="G51" s="24" t="n">
        <v>13525</v>
      </c>
      <c r="H51" s="24" t="n">
        <v>12681</v>
      </c>
      <c r="I51" s="24" t="n">
        <v>13353</v>
      </c>
      <c r="J51" s="24" t="n">
        <v>14802</v>
      </c>
      <c r="K51" s="24" t="n">
        <v>15728</v>
      </c>
      <c r="L51" s="24" t="n">
        <v>15569</v>
      </c>
    </row>
    <row r="52" customFormat="false" ht="15" hidden="false" customHeight="false" outlineLevel="0" collapsed="false">
      <c r="A52" s="18" t="s">
        <v>314</v>
      </c>
      <c r="B52" s="18" t="s">
        <v>217</v>
      </c>
      <c r="C52" s="18" t="s">
        <v>315</v>
      </c>
      <c r="D52" s="18" t="s">
        <v>113</v>
      </c>
      <c r="E52" s="24" t="n">
        <v>14327</v>
      </c>
      <c r="F52" s="24" t="n">
        <v>14734</v>
      </c>
      <c r="G52" s="24" t="n">
        <v>15441</v>
      </c>
      <c r="H52" s="24" t="n">
        <v>14816</v>
      </c>
      <c r="I52" s="24" t="n">
        <v>16306</v>
      </c>
      <c r="J52" s="24" t="n">
        <v>16977</v>
      </c>
      <c r="K52" s="24" t="n">
        <v>18177</v>
      </c>
      <c r="L52" s="24" t="n">
        <v>18963</v>
      </c>
    </row>
    <row r="53" customFormat="false" ht="15" hidden="false" customHeight="false" outlineLevel="0" collapsed="false">
      <c r="A53" s="18" t="s">
        <v>316</v>
      </c>
      <c r="B53" s="18" t="s">
        <v>217</v>
      </c>
      <c r="C53" s="18" t="s">
        <v>317</v>
      </c>
      <c r="D53" s="18" t="s">
        <v>115</v>
      </c>
      <c r="E53" s="24" t="n">
        <v>5980</v>
      </c>
      <c r="F53" s="24" t="n">
        <v>5936</v>
      </c>
      <c r="G53" s="24" t="n">
        <v>5900</v>
      </c>
      <c r="H53" s="24" t="n">
        <v>5866</v>
      </c>
      <c r="I53" s="24" t="n">
        <v>5963</v>
      </c>
      <c r="J53" s="24" t="n">
        <v>6071</v>
      </c>
      <c r="K53" s="24" t="n">
        <v>6761</v>
      </c>
      <c r="L53" s="24" t="n">
        <v>7560</v>
      </c>
    </row>
    <row r="54" customFormat="false" ht="15" hidden="false" customHeight="false" outlineLevel="0" collapsed="false">
      <c r="A54" s="18" t="s">
        <v>318</v>
      </c>
      <c r="B54" s="18" t="s">
        <v>217</v>
      </c>
      <c r="C54" s="18" t="s">
        <v>319</v>
      </c>
      <c r="D54" s="18" t="s">
        <v>116</v>
      </c>
      <c r="E54" s="24" t="n">
        <v>459</v>
      </c>
      <c r="F54" s="24" t="n">
        <v>477</v>
      </c>
      <c r="G54" s="24" t="n">
        <v>495</v>
      </c>
      <c r="H54" s="24" t="n">
        <v>463</v>
      </c>
      <c r="I54" s="24" t="n">
        <v>463</v>
      </c>
      <c r="J54" s="24" t="n">
        <v>539</v>
      </c>
      <c r="K54" s="24" t="n">
        <v>641</v>
      </c>
      <c r="L54" s="24" t="n">
        <v>744</v>
      </c>
    </row>
    <row r="55" customFormat="false" ht="15" hidden="false" customHeight="false" outlineLevel="0" collapsed="false">
      <c r="A55" s="18" t="s">
        <v>320</v>
      </c>
      <c r="B55" s="18" t="s">
        <v>217</v>
      </c>
      <c r="C55" s="18" t="s">
        <v>321</v>
      </c>
      <c r="D55" s="18" t="s">
        <v>322</v>
      </c>
      <c r="E55" s="24" t="n">
        <v>0</v>
      </c>
      <c r="F55" s="24" t="n">
        <v>0</v>
      </c>
      <c r="G55" s="24" t="n">
        <v>0</v>
      </c>
      <c r="H55" s="24" t="n">
        <v>0</v>
      </c>
      <c r="I55" s="24" t="n">
        <v>0</v>
      </c>
      <c r="J55" s="24" t="n">
        <v>0</v>
      </c>
      <c r="K55" s="24" t="n">
        <v>0</v>
      </c>
      <c r="L55" s="24" t="n">
        <v>0</v>
      </c>
    </row>
    <row r="56" customFormat="false" ht="15" hidden="false" customHeight="false" outlineLevel="0" collapsed="false">
      <c r="A56" s="18" t="s">
        <v>323</v>
      </c>
      <c r="B56" s="18" t="s">
        <v>217</v>
      </c>
      <c r="C56" s="18" t="s">
        <v>324</v>
      </c>
      <c r="D56" s="18" t="s">
        <v>117</v>
      </c>
      <c r="E56" s="24" t="n">
        <v>7</v>
      </c>
      <c r="F56" s="24" t="n">
        <v>65</v>
      </c>
      <c r="G56" s="24" t="n">
        <v>83</v>
      </c>
      <c r="H56" s="24" t="n">
        <v>54</v>
      </c>
      <c r="I56" s="24" t="n">
        <v>64</v>
      </c>
      <c r="J56" s="24" t="n">
        <v>75</v>
      </c>
      <c r="K56" s="24" t="n">
        <v>110</v>
      </c>
      <c r="L56" s="24" t="n">
        <v>232</v>
      </c>
    </row>
    <row r="57" customFormat="false" ht="15" hidden="false" customHeight="false" outlineLevel="0" collapsed="false">
      <c r="A57" s="18" t="s">
        <v>325</v>
      </c>
      <c r="B57" s="18" t="s">
        <v>217</v>
      </c>
      <c r="C57" s="18" t="s">
        <v>326</v>
      </c>
      <c r="D57" s="18" t="s">
        <v>81</v>
      </c>
      <c r="E57" s="24" t="n">
        <v>32401</v>
      </c>
      <c r="F57" s="24" t="n">
        <v>32995</v>
      </c>
      <c r="G57" s="24" t="n">
        <v>33835</v>
      </c>
      <c r="H57" s="24" t="n">
        <v>33714</v>
      </c>
      <c r="I57" s="24" t="n">
        <v>35093</v>
      </c>
      <c r="J57" s="24" t="n">
        <v>36978</v>
      </c>
      <c r="K57" s="24" t="n">
        <v>39317</v>
      </c>
      <c r="L57" s="24" t="n">
        <v>42176</v>
      </c>
    </row>
    <row r="58" customFormat="false" ht="15" hidden="false" customHeight="false" outlineLevel="0" collapsed="false">
      <c r="A58" s="18" t="s">
        <v>327</v>
      </c>
      <c r="B58" s="18" t="s">
        <v>217</v>
      </c>
      <c r="C58" s="18" t="s">
        <v>328</v>
      </c>
      <c r="D58" s="18" t="s">
        <v>80</v>
      </c>
      <c r="E58" s="24" t="n">
        <v>53198</v>
      </c>
      <c r="F58" s="24" t="n">
        <v>53406</v>
      </c>
      <c r="G58" s="24" t="n">
        <v>53794</v>
      </c>
      <c r="H58" s="24" t="n">
        <v>53478</v>
      </c>
      <c r="I58" s="24" t="n">
        <v>55477</v>
      </c>
      <c r="J58" s="24" t="n">
        <v>58206</v>
      </c>
      <c r="K58" s="24" t="n">
        <v>61316</v>
      </c>
      <c r="L58" s="24" t="n">
        <v>63779</v>
      </c>
    </row>
    <row r="59" customFormat="false" ht="15" hidden="false" customHeight="false" outlineLevel="0" collapsed="false">
      <c r="A59" s="18" t="s">
        <v>329</v>
      </c>
      <c r="B59" s="18" t="s">
        <v>217</v>
      </c>
      <c r="C59" s="18" t="s">
        <v>330</v>
      </c>
      <c r="D59" s="18" t="s">
        <v>86</v>
      </c>
      <c r="E59" s="24" t="n">
        <v>988</v>
      </c>
      <c r="F59" s="24" t="n">
        <v>1017</v>
      </c>
      <c r="G59" s="24" t="n">
        <v>1038</v>
      </c>
      <c r="H59" s="24" t="n">
        <v>798</v>
      </c>
      <c r="I59" s="24" t="n">
        <v>905</v>
      </c>
      <c r="J59" s="24" t="n">
        <v>1041</v>
      </c>
      <c r="K59" s="24" t="n">
        <v>1066</v>
      </c>
      <c r="L59" s="24" t="n">
        <v>1156</v>
      </c>
    </row>
    <row r="60" customFormat="false" ht="15" hidden="false" customHeight="false" outlineLevel="0" collapsed="false">
      <c r="A60" s="18" t="s">
        <v>331</v>
      </c>
      <c r="B60" s="18" t="s">
        <v>217</v>
      </c>
      <c r="C60" s="18" t="s">
        <v>332</v>
      </c>
      <c r="D60" s="18" t="s">
        <v>84</v>
      </c>
      <c r="E60" s="24" t="n">
        <v>10099</v>
      </c>
      <c r="F60" s="24" t="n">
        <v>10615</v>
      </c>
      <c r="G60" s="24" t="n">
        <v>11031</v>
      </c>
      <c r="H60" s="24" t="n">
        <v>10584</v>
      </c>
      <c r="I60" s="24" t="n">
        <v>11336</v>
      </c>
      <c r="J60" s="24" t="n">
        <v>12430</v>
      </c>
      <c r="K60" s="24" t="n">
        <v>13222</v>
      </c>
      <c r="L60" s="24" t="n">
        <v>12308</v>
      </c>
    </row>
    <row r="61" customFormat="false" ht="15" hidden="false" customHeight="false" outlineLevel="0" collapsed="false">
      <c r="A61" s="18" t="s">
        <v>333</v>
      </c>
      <c r="B61" s="18" t="s">
        <v>217</v>
      </c>
      <c r="C61" s="18" t="s">
        <v>334</v>
      </c>
      <c r="D61" s="18" t="s">
        <v>85</v>
      </c>
      <c r="E61" s="24" t="n">
        <v>7102</v>
      </c>
      <c r="F61" s="24" t="n">
        <v>7217</v>
      </c>
      <c r="G61" s="24" t="n">
        <v>6942</v>
      </c>
      <c r="H61" s="24" t="n">
        <v>6432</v>
      </c>
      <c r="I61" s="24" t="n">
        <v>8047</v>
      </c>
      <c r="J61" s="24" t="n">
        <v>8637</v>
      </c>
      <c r="K61" s="24" t="n">
        <v>8402</v>
      </c>
      <c r="L61" s="24" t="n">
        <v>8622</v>
      </c>
    </row>
    <row r="62" customFormat="false" ht="15" hidden="false" customHeight="false" outlineLevel="0" collapsed="false">
      <c r="A62" s="18" t="s">
        <v>335</v>
      </c>
      <c r="B62" s="18" t="s">
        <v>217</v>
      </c>
      <c r="C62" s="18" t="s">
        <v>336</v>
      </c>
      <c r="D62" s="18" t="s">
        <v>82</v>
      </c>
      <c r="E62" s="24" t="n">
        <v>14296</v>
      </c>
      <c r="F62" s="24" t="n">
        <v>14658</v>
      </c>
      <c r="G62" s="24" t="n">
        <v>15191</v>
      </c>
      <c r="H62" s="24" t="n">
        <v>14496</v>
      </c>
      <c r="I62" s="24" t="n">
        <v>15591</v>
      </c>
      <c r="J62" s="24" t="n">
        <v>16125</v>
      </c>
      <c r="K62" s="24" t="n">
        <v>17647</v>
      </c>
      <c r="L62" s="24" t="n">
        <v>20023</v>
      </c>
    </row>
    <row r="63" customFormat="false" ht="15" hidden="false" customHeight="false" outlineLevel="0" collapsed="false">
      <c r="A63" s="18" t="s">
        <v>337</v>
      </c>
      <c r="B63" s="18" t="s">
        <v>217</v>
      </c>
      <c r="C63" s="18" t="s">
        <v>338</v>
      </c>
      <c r="D63" s="18" t="s">
        <v>339</v>
      </c>
      <c r="E63" s="24" t="n">
        <v>13</v>
      </c>
      <c r="F63" s="24" t="n">
        <v>11</v>
      </c>
      <c r="G63" s="24" t="n">
        <v>10</v>
      </c>
      <c r="H63" s="24" t="n">
        <v>6</v>
      </c>
      <c r="I63" s="24" t="n">
        <v>5</v>
      </c>
      <c r="J63" s="24" t="n">
        <v>4</v>
      </c>
      <c r="K63" s="24" t="n">
        <v>11</v>
      </c>
      <c r="L63" s="24" t="n">
        <v>0</v>
      </c>
    </row>
    <row r="64" customFormat="false" ht="15" hidden="false" customHeight="false" outlineLevel="0" collapsed="false">
      <c r="A64" s="18" t="s">
        <v>340</v>
      </c>
      <c r="B64" s="18" t="s">
        <v>217</v>
      </c>
      <c r="C64" s="18" t="s">
        <v>341</v>
      </c>
      <c r="D64" s="18" t="s">
        <v>87</v>
      </c>
      <c r="E64" s="24" t="n">
        <v>588</v>
      </c>
      <c r="F64" s="24" t="n">
        <v>595</v>
      </c>
      <c r="G64" s="24" t="n">
        <v>590</v>
      </c>
      <c r="H64" s="24" t="n">
        <v>594</v>
      </c>
      <c r="I64" s="24" t="n">
        <v>618</v>
      </c>
      <c r="J64" s="24" t="n">
        <v>596</v>
      </c>
      <c r="K64" s="24" t="n">
        <v>575</v>
      </c>
      <c r="L64" s="24" t="n">
        <v>575</v>
      </c>
    </row>
    <row r="65" customFormat="false" ht="15" hidden="false" customHeight="false" outlineLevel="0" collapsed="false">
      <c r="A65" s="18" t="s">
        <v>342</v>
      </c>
      <c r="B65" s="18" t="s">
        <v>217</v>
      </c>
      <c r="C65" s="18" t="s">
        <v>343</v>
      </c>
      <c r="D65" s="18" t="s">
        <v>71</v>
      </c>
      <c r="E65" s="24" t="n">
        <v>63457</v>
      </c>
      <c r="F65" s="24" t="n">
        <v>65335</v>
      </c>
      <c r="G65" s="24" t="n">
        <v>67576</v>
      </c>
      <c r="H65" s="24" t="n">
        <v>71820</v>
      </c>
      <c r="I65" s="24" t="n">
        <v>72586</v>
      </c>
      <c r="J65" s="24" t="n">
        <v>78447</v>
      </c>
      <c r="K65" s="24" t="n">
        <v>78382</v>
      </c>
      <c r="L65" s="24" t="n">
        <v>83899</v>
      </c>
    </row>
    <row r="66" customFormat="false" ht="15" hidden="false" customHeight="false" outlineLevel="0" collapsed="false">
      <c r="A66" s="18" t="s">
        <v>344</v>
      </c>
      <c r="B66" s="18" t="s">
        <v>217</v>
      </c>
      <c r="C66" s="18" t="s">
        <v>345</v>
      </c>
      <c r="D66" s="18" t="s">
        <v>67</v>
      </c>
      <c r="E66" s="24" t="n">
        <v>310308</v>
      </c>
      <c r="F66" s="24" t="n">
        <v>317406</v>
      </c>
      <c r="G66" s="24" t="n">
        <v>324806</v>
      </c>
      <c r="H66" s="24" t="n">
        <v>332305</v>
      </c>
      <c r="I66" s="24" t="n">
        <v>336591</v>
      </c>
      <c r="J66" s="24" t="n">
        <v>350659</v>
      </c>
      <c r="K66" s="24" t="n">
        <v>369079</v>
      </c>
      <c r="L66" s="24" t="n">
        <v>391954</v>
      </c>
    </row>
    <row r="67" customFormat="false" ht="15" hidden="false" customHeight="false" outlineLevel="0" collapsed="false">
      <c r="A67" s="18" t="s">
        <v>346</v>
      </c>
      <c r="B67" s="18" t="s">
        <v>217</v>
      </c>
      <c r="C67" s="18" t="s">
        <v>347</v>
      </c>
      <c r="D67" s="18" t="s">
        <v>68</v>
      </c>
      <c r="E67" s="24" t="n">
        <v>34740</v>
      </c>
      <c r="F67" s="24" t="n">
        <v>34958</v>
      </c>
      <c r="G67" s="24" t="n">
        <v>35416</v>
      </c>
      <c r="H67" s="24" t="n">
        <v>35750</v>
      </c>
      <c r="I67" s="24" t="n">
        <v>35904</v>
      </c>
      <c r="J67" s="24" t="n">
        <v>36932</v>
      </c>
      <c r="K67" s="24" t="n">
        <v>38599</v>
      </c>
      <c r="L67" s="24" t="n">
        <v>40608</v>
      </c>
    </row>
    <row r="68" customFormat="false" ht="15" hidden="false" customHeight="false" outlineLevel="0" collapsed="false">
      <c r="A68" s="18" t="s">
        <v>348</v>
      </c>
      <c r="B68" s="18" t="s">
        <v>217</v>
      </c>
      <c r="C68" s="18" t="s">
        <v>349</v>
      </c>
      <c r="D68" s="18" t="s">
        <v>76</v>
      </c>
      <c r="E68" s="24" t="n">
        <v>55005</v>
      </c>
      <c r="F68" s="24" t="n">
        <v>54900</v>
      </c>
      <c r="G68" s="24" t="n">
        <v>55363</v>
      </c>
      <c r="H68" s="24" t="n">
        <v>56119</v>
      </c>
      <c r="I68" s="24" t="n">
        <v>57859</v>
      </c>
      <c r="J68" s="24" t="n">
        <v>61134</v>
      </c>
      <c r="K68" s="24" t="n">
        <v>64228</v>
      </c>
      <c r="L68" s="24" t="n">
        <v>66711</v>
      </c>
    </row>
    <row r="69" customFormat="false" ht="15" hidden="false" customHeight="false" outlineLevel="0" collapsed="false">
      <c r="A69" s="18" t="s">
        <v>350</v>
      </c>
      <c r="B69" s="18" t="s">
        <v>217</v>
      </c>
      <c r="C69" s="18" t="s">
        <v>351</v>
      </c>
      <c r="D69" s="18" t="s">
        <v>44</v>
      </c>
      <c r="E69" s="24" t="n">
        <v>43615</v>
      </c>
      <c r="F69" s="24" t="n">
        <v>44108</v>
      </c>
      <c r="G69" s="24" t="n">
        <v>44881</v>
      </c>
      <c r="H69" s="24" t="n">
        <v>75086</v>
      </c>
      <c r="I69" s="24" t="n">
        <v>58373</v>
      </c>
      <c r="J69" s="24" t="n">
        <v>44181</v>
      </c>
      <c r="K69" s="24" t="n">
        <v>45854</v>
      </c>
      <c r="L69" s="24" t="n">
        <v>48521</v>
      </c>
    </row>
    <row r="70" customFormat="false" ht="15" hidden="false" customHeight="false" outlineLevel="0" collapsed="false">
      <c r="A70" s="18" t="s">
        <v>352</v>
      </c>
      <c r="B70" s="18" t="s">
        <v>217</v>
      </c>
      <c r="C70" s="18" t="s">
        <v>353</v>
      </c>
      <c r="D70" s="18" t="s">
        <v>78</v>
      </c>
      <c r="E70" s="24" t="n">
        <v>21489</v>
      </c>
      <c r="F70" s="24" t="n">
        <v>20419</v>
      </c>
      <c r="G70" s="24" t="n">
        <v>20277</v>
      </c>
      <c r="H70" s="24" t="n">
        <v>21014</v>
      </c>
      <c r="I70" s="24" t="n">
        <v>20506</v>
      </c>
      <c r="J70" s="24" t="n">
        <v>20438</v>
      </c>
      <c r="K70" s="24" t="n">
        <v>20511</v>
      </c>
      <c r="L70" s="24" t="n">
        <v>21147</v>
      </c>
    </row>
    <row r="71" customFormat="false" ht="15" hidden="false" customHeight="false" outlineLevel="0" collapsed="false">
      <c r="A71" s="18" t="s">
        <v>354</v>
      </c>
      <c r="B71" s="18" t="s">
        <v>217</v>
      </c>
      <c r="C71" s="18" t="s">
        <v>355</v>
      </c>
      <c r="D71" s="18" t="s">
        <v>77</v>
      </c>
      <c r="E71" s="24" t="n">
        <v>24455</v>
      </c>
      <c r="F71" s="24" t="n">
        <v>25149</v>
      </c>
      <c r="G71" s="24" t="n">
        <v>30058</v>
      </c>
      <c r="H71" s="24" t="n">
        <v>35243</v>
      </c>
      <c r="I71" s="24" t="n">
        <v>36742</v>
      </c>
      <c r="J71" s="24" t="n">
        <v>36056</v>
      </c>
      <c r="K71" s="24" t="n">
        <v>37165</v>
      </c>
      <c r="L71" s="24" t="n">
        <v>36461</v>
      </c>
    </row>
    <row r="72" customFormat="false" ht="15" hidden="false" customHeight="false" outlineLevel="0" collapsed="false">
      <c r="A72" s="18" t="s">
        <v>356</v>
      </c>
      <c r="B72" s="18" t="s">
        <v>217</v>
      </c>
      <c r="C72" s="18" t="s">
        <v>357</v>
      </c>
      <c r="D72" s="18" t="s">
        <v>358</v>
      </c>
      <c r="E72" s="24" t="n">
        <v>0</v>
      </c>
      <c r="F72" s="24" t="n">
        <v>0</v>
      </c>
      <c r="G72" s="24" t="n">
        <v>0</v>
      </c>
      <c r="H72" s="24" t="n">
        <v>0</v>
      </c>
      <c r="I72" s="24" t="n">
        <v>0</v>
      </c>
      <c r="J72" s="24" t="n">
        <v>0</v>
      </c>
      <c r="K72" s="24" t="n">
        <v>0</v>
      </c>
      <c r="L72" s="24" t="n">
        <v>0</v>
      </c>
    </row>
    <row r="73" customFormat="false" ht="15" hidden="false" customHeight="false" outlineLevel="0" collapsed="false">
      <c r="A73" s="18" t="s">
        <v>359</v>
      </c>
      <c r="B73" s="18" t="s">
        <v>217</v>
      </c>
      <c r="C73" s="18" t="s">
        <v>360</v>
      </c>
      <c r="D73" s="18" t="s">
        <v>79</v>
      </c>
      <c r="E73" s="24" t="n">
        <v>4001</v>
      </c>
      <c r="F73" s="24" t="n">
        <v>3961</v>
      </c>
      <c r="G73" s="24" t="n">
        <v>4010</v>
      </c>
      <c r="H73" s="24" t="n">
        <v>4038</v>
      </c>
      <c r="I73" s="24" t="n">
        <v>4075</v>
      </c>
      <c r="J73" s="24" t="n">
        <v>4185</v>
      </c>
      <c r="K73" s="24" t="n">
        <v>4115</v>
      </c>
      <c r="L73" s="24" t="n">
        <v>3728</v>
      </c>
    </row>
    <row r="74" customFormat="false" ht="15" hidden="false" customHeight="false" outlineLevel="0" collapsed="false">
      <c r="A74" s="18" t="s">
        <v>361</v>
      </c>
      <c r="B74" s="18" t="s">
        <v>362</v>
      </c>
      <c r="C74" s="18" t="s">
        <v>218</v>
      </c>
      <c r="D74" s="18" t="s">
        <v>103</v>
      </c>
      <c r="E74" s="24" t="n">
        <v>40782</v>
      </c>
      <c r="F74" s="24" t="n">
        <v>36286</v>
      </c>
      <c r="G74" s="24" t="n">
        <v>37657</v>
      </c>
      <c r="H74" s="24" t="n">
        <v>41482</v>
      </c>
      <c r="I74" s="24" t="n">
        <v>44519</v>
      </c>
      <c r="J74" s="24" t="n">
        <v>42173</v>
      </c>
      <c r="K74" s="24" t="n">
        <v>42588</v>
      </c>
      <c r="L74" s="24" t="n">
        <v>40000</v>
      </c>
    </row>
    <row r="75" customFormat="false" ht="15" hidden="false" customHeight="false" outlineLevel="0" collapsed="false">
      <c r="A75" s="18" t="s">
        <v>363</v>
      </c>
      <c r="B75" s="18" t="s">
        <v>362</v>
      </c>
      <c r="C75" s="18" t="s">
        <v>220</v>
      </c>
      <c r="D75" s="18" t="s">
        <v>92</v>
      </c>
      <c r="E75" s="24" t="n">
        <v>4421</v>
      </c>
      <c r="F75" s="24" t="n">
        <v>4078</v>
      </c>
      <c r="G75" s="24" t="n">
        <v>5721</v>
      </c>
      <c r="H75" s="24" t="n">
        <v>4374</v>
      </c>
      <c r="I75" s="24" t="n">
        <v>5325</v>
      </c>
      <c r="J75" s="24" t="n">
        <v>7866</v>
      </c>
      <c r="K75" s="24" t="n">
        <v>5884</v>
      </c>
      <c r="L75" s="24" t="n">
        <v>4881</v>
      </c>
    </row>
    <row r="76" customFormat="false" ht="15" hidden="false" customHeight="false" outlineLevel="0" collapsed="false">
      <c r="A76" s="18" t="s">
        <v>364</v>
      </c>
      <c r="B76" s="18" t="s">
        <v>362</v>
      </c>
      <c r="C76" s="18" t="s">
        <v>222</v>
      </c>
      <c r="D76" s="18" t="s">
        <v>102</v>
      </c>
      <c r="E76" s="24" t="n">
        <v>1569</v>
      </c>
      <c r="F76" s="24" t="n">
        <v>1784</v>
      </c>
      <c r="G76" s="24" t="n">
        <v>1473</v>
      </c>
      <c r="H76" s="24" t="n">
        <v>1945</v>
      </c>
      <c r="I76" s="24" t="n">
        <v>1971</v>
      </c>
      <c r="J76" s="24" t="n">
        <v>2341</v>
      </c>
      <c r="K76" s="24" t="n">
        <v>2633</v>
      </c>
      <c r="L76" s="24" t="n">
        <v>2465</v>
      </c>
    </row>
    <row r="77" customFormat="false" ht="15" hidden="false" customHeight="false" outlineLevel="0" collapsed="false">
      <c r="A77" s="18" t="s">
        <v>365</v>
      </c>
      <c r="B77" s="18" t="s">
        <v>362</v>
      </c>
      <c r="C77" s="18" t="s">
        <v>224</v>
      </c>
      <c r="D77" s="18" t="s">
        <v>83</v>
      </c>
      <c r="E77" s="24" t="n">
        <v>16170</v>
      </c>
      <c r="F77" s="24" t="n">
        <v>16408</v>
      </c>
      <c r="G77" s="24" t="n">
        <v>16928</v>
      </c>
      <c r="H77" s="24" t="n">
        <v>16223</v>
      </c>
      <c r="I77" s="24" t="n">
        <v>16967</v>
      </c>
      <c r="J77" s="24" t="n">
        <v>18116</v>
      </c>
      <c r="K77" s="24" t="n">
        <v>19477</v>
      </c>
      <c r="L77" s="24" t="n">
        <v>19881</v>
      </c>
    </row>
    <row r="78" customFormat="false" ht="15" hidden="false" customHeight="false" outlineLevel="0" collapsed="false">
      <c r="A78" s="18" t="s">
        <v>366</v>
      </c>
      <c r="B78" s="18" t="s">
        <v>362</v>
      </c>
      <c r="C78" s="18" t="s">
        <v>226</v>
      </c>
      <c r="D78" s="18" t="s">
        <v>105</v>
      </c>
      <c r="E78" s="24" t="n">
        <v>0</v>
      </c>
      <c r="F78" s="24" t="n">
        <v>0</v>
      </c>
      <c r="G78" s="24" t="n">
        <v>0</v>
      </c>
      <c r="H78" s="24" t="n">
        <v>3</v>
      </c>
      <c r="I78" s="24" t="n">
        <v>4</v>
      </c>
      <c r="J78" s="24" t="n">
        <v>2</v>
      </c>
      <c r="K78" s="24" t="n">
        <v>2</v>
      </c>
      <c r="L78" s="24" t="n">
        <v>5</v>
      </c>
    </row>
    <row r="79" customFormat="false" ht="15" hidden="false" customHeight="false" outlineLevel="0" collapsed="false">
      <c r="A79" s="18" t="s">
        <v>367</v>
      </c>
      <c r="B79" s="18" t="s">
        <v>362</v>
      </c>
      <c r="C79" s="18" t="s">
        <v>228</v>
      </c>
      <c r="D79" s="18" t="s">
        <v>104</v>
      </c>
      <c r="E79" s="24" t="n">
        <v>398</v>
      </c>
      <c r="F79" s="24" t="n">
        <v>178</v>
      </c>
      <c r="G79" s="24" t="n">
        <v>230</v>
      </c>
      <c r="H79" s="24" t="n">
        <v>181</v>
      </c>
      <c r="I79" s="24" t="n">
        <v>367</v>
      </c>
      <c r="J79" s="24" t="n">
        <v>553</v>
      </c>
      <c r="K79" s="24" t="n">
        <v>198</v>
      </c>
      <c r="L79" s="24" t="n">
        <v>399</v>
      </c>
    </row>
    <row r="80" customFormat="false" ht="15" hidden="false" customHeight="false" outlineLevel="0" collapsed="false">
      <c r="A80" s="18" t="s">
        <v>368</v>
      </c>
      <c r="B80" s="18" t="s">
        <v>362</v>
      </c>
      <c r="C80" s="18" t="s">
        <v>230</v>
      </c>
      <c r="D80" s="18" t="s">
        <v>128</v>
      </c>
      <c r="E80" s="24" t="n">
        <v>35859</v>
      </c>
      <c r="F80" s="24" t="n">
        <v>36395</v>
      </c>
      <c r="G80" s="24" t="n">
        <v>31810</v>
      </c>
      <c r="H80" s="24" t="n">
        <v>25553</v>
      </c>
      <c r="I80" s="24" t="n">
        <v>31099</v>
      </c>
      <c r="J80" s="24" t="n">
        <v>46175</v>
      </c>
      <c r="K80" s="24" t="n">
        <v>41559</v>
      </c>
      <c r="L80" s="24" t="n">
        <v>46691</v>
      </c>
    </row>
    <row r="81" customFormat="false" ht="15" hidden="false" customHeight="false" outlineLevel="0" collapsed="false">
      <c r="A81" s="18" t="s">
        <v>369</v>
      </c>
      <c r="B81" s="18" t="s">
        <v>362</v>
      </c>
      <c r="C81" s="18" t="s">
        <v>232</v>
      </c>
      <c r="D81" s="18" t="s">
        <v>233</v>
      </c>
      <c r="E81" s="24" t="n">
        <v>49713</v>
      </c>
      <c r="F81" s="24" t="n">
        <v>45802</v>
      </c>
      <c r="G81" s="24" t="n">
        <v>47354</v>
      </c>
      <c r="H81" s="24" t="n">
        <v>48385</v>
      </c>
      <c r="I81" s="24" t="n">
        <v>46361</v>
      </c>
      <c r="J81" s="24" t="n">
        <v>46085</v>
      </c>
      <c r="K81" s="24" t="n">
        <v>47606</v>
      </c>
      <c r="L81" s="24" t="n">
        <v>45698</v>
      </c>
    </row>
    <row r="82" customFormat="false" ht="15" hidden="false" customHeight="false" outlineLevel="0" collapsed="false">
      <c r="A82" s="18" t="s">
        <v>370</v>
      </c>
      <c r="B82" s="18" t="s">
        <v>362</v>
      </c>
      <c r="C82" s="18" t="s">
        <v>235</v>
      </c>
      <c r="D82" s="18" t="s">
        <v>118</v>
      </c>
      <c r="E82" s="24" t="n">
        <v>34135</v>
      </c>
      <c r="F82" s="24" t="n">
        <v>34895</v>
      </c>
      <c r="G82" s="24" t="n">
        <v>35427</v>
      </c>
      <c r="H82" s="24" t="n">
        <v>37578</v>
      </c>
      <c r="I82" s="24" t="n">
        <v>37579</v>
      </c>
      <c r="J82" s="24" t="n">
        <v>41846</v>
      </c>
      <c r="K82" s="24" t="n">
        <v>45071</v>
      </c>
      <c r="L82" s="24" t="n">
        <v>47702</v>
      </c>
    </row>
    <row r="83" customFormat="false" ht="15" hidden="false" customHeight="false" outlineLevel="0" collapsed="false">
      <c r="A83" s="18" t="s">
        <v>371</v>
      </c>
      <c r="B83" s="18" t="s">
        <v>362</v>
      </c>
      <c r="C83" s="18" t="s">
        <v>237</v>
      </c>
      <c r="D83" s="18" t="s">
        <v>122</v>
      </c>
      <c r="E83" s="24" t="n">
        <v>239</v>
      </c>
      <c r="F83" s="24" t="n">
        <v>230</v>
      </c>
      <c r="G83" s="24" t="n">
        <v>233</v>
      </c>
      <c r="H83" s="24" t="n">
        <v>201</v>
      </c>
      <c r="I83" s="24" t="n">
        <v>227</v>
      </c>
      <c r="J83" s="24" t="n">
        <v>269</v>
      </c>
      <c r="K83" s="24" t="n">
        <v>280</v>
      </c>
      <c r="L83" s="24" t="n">
        <v>229</v>
      </c>
    </row>
    <row r="84" customFormat="false" ht="15" hidden="false" customHeight="false" outlineLevel="0" collapsed="false">
      <c r="A84" s="18" t="s">
        <v>372</v>
      </c>
      <c r="B84" s="18" t="s">
        <v>362</v>
      </c>
      <c r="C84" s="18" t="s">
        <v>239</v>
      </c>
      <c r="D84" s="18" t="s">
        <v>120</v>
      </c>
      <c r="E84" s="24" t="n">
        <v>1952</v>
      </c>
      <c r="F84" s="24" t="n">
        <v>1976</v>
      </c>
      <c r="G84" s="24" t="n">
        <v>1889</v>
      </c>
      <c r="H84" s="24" t="n">
        <v>2032</v>
      </c>
      <c r="I84" s="24" t="n">
        <v>1998</v>
      </c>
      <c r="J84" s="24" t="n">
        <v>1886</v>
      </c>
      <c r="K84" s="24" t="n">
        <v>1914</v>
      </c>
      <c r="L84" s="24" t="n">
        <v>2007</v>
      </c>
    </row>
    <row r="85" customFormat="false" ht="15" hidden="false" customHeight="false" outlineLevel="0" collapsed="false">
      <c r="A85" s="18" t="s">
        <v>373</v>
      </c>
      <c r="B85" s="18" t="s">
        <v>362</v>
      </c>
      <c r="C85" s="18" t="s">
        <v>241</v>
      </c>
      <c r="D85" s="18" t="s">
        <v>121</v>
      </c>
      <c r="E85" s="24" t="n">
        <v>1277</v>
      </c>
      <c r="F85" s="24" t="n">
        <v>1344</v>
      </c>
      <c r="G85" s="24" t="n">
        <v>1399</v>
      </c>
      <c r="H85" s="24" t="n">
        <v>1417</v>
      </c>
      <c r="I85" s="24" t="n">
        <v>1394</v>
      </c>
      <c r="J85" s="24" t="n">
        <v>1460</v>
      </c>
      <c r="K85" s="24" t="n">
        <v>1596</v>
      </c>
      <c r="L85" s="24" t="n">
        <v>1682</v>
      </c>
    </row>
    <row r="86" customFormat="false" ht="15" hidden="false" customHeight="false" outlineLevel="0" collapsed="false">
      <c r="A86" s="18" t="s">
        <v>374</v>
      </c>
      <c r="B86" s="18" t="s">
        <v>362</v>
      </c>
      <c r="C86" s="18" t="s">
        <v>243</v>
      </c>
      <c r="D86" s="18" t="s">
        <v>119</v>
      </c>
      <c r="E86" s="24" t="n">
        <v>2507</v>
      </c>
      <c r="F86" s="24" t="n">
        <v>2845</v>
      </c>
      <c r="G86" s="24" t="n">
        <v>2942</v>
      </c>
      <c r="H86" s="24" t="n">
        <v>2058</v>
      </c>
      <c r="I86" s="24" t="n">
        <v>2112</v>
      </c>
      <c r="J86" s="24" t="n">
        <v>2216</v>
      </c>
      <c r="K86" s="24" t="n">
        <v>2321</v>
      </c>
      <c r="L86" s="24" t="n">
        <v>2583</v>
      </c>
    </row>
    <row r="87" customFormat="false" ht="15" hidden="false" customHeight="false" outlineLevel="0" collapsed="false">
      <c r="A87" s="18" t="s">
        <v>375</v>
      </c>
      <c r="B87" s="18" t="s">
        <v>362</v>
      </c>
      <c r="C87" s="18" t="s">
        <v>245</v>
      </c>
      <c r="D87" s="18" t="s">
        <v>123</v>
      </c>
      <c r="E87" s="24" t="n">
        <v>19380</v>
      </c>
      <c r="F87" s="24" t="n">
        <v>19829</v>
      </c>
      <c r="G87" s="24" t="n">
        <v>20583</v>
      </c>
      <c r="H87" s="24" t="n">
        <v>20718</v>
      </c>
      <c r="I87" s="24" t="n">
        <v>20955</v>
      </c>
      <c r="J87" s="24" t="n">
        <v>22132</v>
      </c>
      <c r="K87" s="24" t="n">
        <v>23427</v>
      </c>
      <c r="L87" s="24" t="n">
        <v>25717</v>
      </c>
    </row>
    <row r="88" customFormat="false" ht="15" hidden="false" customHeight="false" outlineLevel="0" collapsed="false">
      <c r="A88" s="18" t="s">
        <v>376</v>
      </c>
      <c r="B88" s="18" t="s">
        <v>362</v>
      </c>
      <c r="C88" s="18" t="s">
        <v>247</v>
      </c>
      <c r="D88" s="18" t="s">
        <v>124</v>
      </c>
      <c r="E88" s="24" t="n">
        <v>596</v>
      </c>
      <c r="F88" s="24" t="n">
        <v>642</v>
      </c>
      <c r="G88" s="24" t="n">
        <v>655</v>
      </c>
      <c r="H88" s="24" t="n">
        <v>673</v>
      </c>
      <c r="I88" s="24" t="n">
        <v>833</v>
      </c>
      <c r="J88" s="24" t="n">
        <v>781</v>
      </c>
      <c r="K88" s="24" t="n">
        <v>852</v>
      </c>
      <c r="L88" s="24" t="n">
        <v>1122</v>
      </c>
    </row>
    <row r="89" customFormat="false" ht="15" hidden="false" customHeight="false" outlineLevel="0" collapsed="false">
      <c r="A89" s="18" t="s">
        <v>377</v>
      </c>
      <c r="B89" s="18" t="s">
        <v>362</v>
      </c>
      <c r="C89" s="18" t="s">
        <v>249</v>
      </c>
      <c r="D89" s="18" t="s">
        <v>126</v>
      </c>
      <c r="E89" s="24" t="n">
        <v>6041</v>
      </c>
      <c r="F89" s="24" t="n">
        <v>6133</v>
      </c>
      <c r="G89" s="24" t="n">
        <v>6338</v>
      </c>
      <c r="H89" s="24" t="n">
        <v>6388</v>
      </c>
      <c r="I89" s="24" t="n">
        <v>6933</v>
      </c>
      <c r="J89" s="24" t="n">
        <v>7467</v>
      </c>
      <c r="K89" s="24" t="n">
        <v>8097</v>
      </c>
      <c r="L89" s="24" t="n">
        <v>8352</v>
      </c>
    </row>
    <row r="90" customFormat="false" ht="15" hidden="false" customHeight="false" outlineLevel="0" collapsed="false">
      <c r="A90" s="18" t="s">
        <v>378</v>
      </c>
      <c r="B90" s="18" t="s">
        <v>362</v>
      </c>
      <c r="C90" s="18" t="s">
        <v>251</v>
      </c>
      <c r="D90" s="18" t="s">
        <v>127</v>
      </c>
      <c r="E90" s="24" t="n">
        <v>3477</v>
      </c>
      <c r="F90" s="24" t="n">
        <v>3552</v>
      </c>
      <c r="G90" s="24" t="n">
        <v>3769</v>
      </c>
      <c r="H90" s="24" t="n">
        <v>3933</v>
      </c>
      <c r="I90" s="24" t="n">
        <v>4214</v>
      </c>
      <c r="J90" s="24" t="n">
        <v>4650</v>
      </c>
      <c r="K90" s="24" t="n">
        <v>4931</v>
      </c>
      <c r="L90" s="24" t="n">
        <v>5120</v>
      </c>
    </row>
    <row r="91" customFormat="false" ht="15" hidden="false" customHeight="false" outlineLevel="0" collapsed="false">
      <c r="A91" s="18" t="s">
        <v>379</v>
      </c>
      <c r="B91" s="18" t="s">
        <v>362</v>
      </c>
      <c r="C91" s="18" t="s">
        <v>253</v>
      </c>
      <c r="D91" s="18" t="s">
        <v>254</v>
      </c>
      <c r="E91" s="24" t="n">
        <v>13</v>
      </c>
      <c r="F91" s="24" t="n">
        <v>14</v>
      </c>
      <c r="G91" s="24" t="n">
        <v>16</v>
      </c>
      <c r="H91" s="24" t="n">
        <v>12</v>
      </c>
      <c r="I91" s="24" t="n">
        <v>0</v>
      </c>
      <c r="J91" s="24" t="n">
        <v>0</v>
      </c>
      <c r="K91" s="24" t="n">
        <v>0</v>
      </c>
      <c r="L91" s="24" t="n">
        <v>0</v>
      </c>
    </row>
    <row r="92" customFormat="false" ht="15" hidden="false" customHeight="false" outlineLevel="0" collapsed="false">
      <c r="A92" s="18" t="s">
        <v>380</v>
      </c>
      <c r="B92" s="18" t="s">
        <v>362</v>
      </c>
      <c r="C92" s="18" t="s">
        <v>256</v>
      </c>
      <c r="D92" s="18" t="s">
        <v>125</v>
      </c>
      <c r="E92" s="24" t="n">
        <v>982</v>
      </c>
      <c r="F92" s="24" t="n">
        <v>990</v>
      </c>
      <c r="G92" s="24" t="n">
        <v>1017</v>
      </c>
      <c r="H92" s="24" t="n">
        <v>1514</v>
      </c>
      <c r="I92" s="24" t="n">
        <v>1612</v>
      </c>
      <c r="J92" s="24" t="n">
        <v>1734</v>
      </c>
      <c r="K92" s="24" t="n">
        <v>1921</v>
      </c>
      <c r="L92" s="24" t="n">
        <v>1865</v>
      </c>
    </row>
    <row r="93" customFormat="false" ht="15" hidden="false" customHeight="false" outlineLevel="0" collapsed="false">
      <c r="A93" s="18" t="s">
        <v>381</v>
      </c>
      <c r="B93" s="18" t="s">
        <v>362</v>
      </c>
      <c r="C93" s="18" t="s">
        <v>258</v>
      </c>
      <c r="D93" s="18" t="s">
        <v>88</v>
      </c>
      <c r="E93" s="24" t="n">
        <v>48638</v>
      </c>
      <c r="F93" s="24" t="n">
        <v>44671</v>
      </c>
      <c r="G93" s="24" t="n">
        <v>28851</v>
      </c>
      <c r="H93" s="24" t="n">
        <v>54371</v>
      </c>
      <c r="I93" s="24" t="n">
        <v>71565</v>
      </c>
      <c r="J93" s="24" t="n">
        <v>47646</v>
      </c>
      <c r="K93" s="24" t="n">
        <v>48235</v>
      </c>
      <c r="L93" s="24" t="n">
        <v>50912</v>
      </c>
    </row>
    <row r="94" customFormat="false" ht="15" hidden="false" customHeight="false" outlineLevel="0" collapsed="false">
      <c r="A94" s="18" t="s">
        <v>382</v>
      </c>
      <c r="B94" s="18" t="s">
        <v>362</v>
      </c>
      <c r="C94" s="18" t="s">
        <v>260</v>
      </c>
      <c r="D94" s="18" t="s">
        <v>91</v>
      </c>
      <c r="E94" s="24" t="n">
        <v>3827</v>
      </c>
      <c r="F94" s="24" t="n">
        <v>3431</v>
      </c>
      <c r="G94" s="24" t="n">
        <v>3059</v>
      </c>
      <c r="H94" s="24" t="n">
        <v>2999</v>
      </c>
      <c r="I94" s="24" t="n">
        <v>3524</v>
      </c>
      <c r="J94" s="24" t="n">
        <v>4761</v>
      </c>
      <c r="K94" s="24" t="n">
        <v>4703</v>
      </c>
      <c r="L94" s="24" t="n">
        <v>4149</v>
      </c>
    </row>
    <row r="95" customFormat="false" ht="15" hidden="false" customHeight="false" outlineLevel="0" collapsed="false">
      <c r="A95" s="18" t="s">
        <v>383</v>
      </c>
      <c r="B95" s="18" t="s">
        <v>362</v>
      </c>
      <c r="C95" s="18" t="s">
        <v>262</v>
      </c>
      <c r="D95" s="18" t="s">
        <v>107</v>
      </c>
      <c r="E95" s="24" t="n">
        <v>8494</v>
      </c>
      <c r="F95" s="24" t="n">
        <v>8268</v>
      </c>
      <c r="G95" s="24" t="n">
        <v>9156</v>
      </c>
      <c r="H95" s="24" t="n">
        <v>10695</v>
      </c>
      <c r="I95" s="24" t="n">
        <v>7792</v>
      </c>
      <c r="J95" s="24" t="n">
        <v>30168</v>
      </c>
      <c r="K95" s="24" t="n">
        <v>24445</v>
      </c>
      <c r="L95" s="24" t="n">
        <v>12881</v>
      </c>
    </row>
    <row r="96" customFormat="false" ht="15" hidden="false" customHeight="false" outlineLevel="0" collapsed="false">
      <c r="A96" s="18" t="s">
        <v>384</v>
      </c>
      <c r="B96" s="18" t="s">
        <v>362</v>
      </c>
      <c r="C96" s="18" t="s">
        <v>264</v>
      </c>
      <c r="D96" s="18" t="s">
        <v>94</v>
      </c>
      <c r="E96" s="24" t="n">
        <v>869</v>
      </c>
      <c r="F96" s="24" t="n">
        <v>725</v>
      </c>
      <c r="G96" s="24" t="n">
        <v>424</v>
      </c>
      <c r="H96" s="24" t="n">
        <v>730</v>
      </c>
      <c r="I96" s="24" t="n">
        <v>712</v>
      </c>
      <c r="J96" s="24" t="n">
        <v>1198</v>
      </c>
      <c r="K96" s="24" t="n">
        <v>2678</v>
      </c>
      <c r="L96" s="24" t="n">
        <v>1574</v>
      </c>
    </row>
    <row r="97" customFormat="false" ht="15" hidden="false" customHeight="false" outlineLevel="0" collapsed="false">
      <c r="A97" s="18" t="s">
        <v>385</v>
      </c>
      <c r="B97" s="18" t="s">
        <v>362</v>
      </c>
      <c r="C97" s="18" t="s">
        <v>266</v>
      </c>
      <c r="D97" s="18" t="s">
        <v>96</v>
      </c>
      <c r="E97" s="24" t="n">
        <v>21243</v>
      </c>
      <c r="F97" s="24" t="n">
        <v>21145</v>
      </c>
      <c r="G97" s="24" t="n">
        <v>22301</v>
      </c>
      <c r="H97" s="24" t="n">
        <v>21758</v>
      </c>
      <c r="I97" s="24" t="n">
        <v>23699</v>
      </c>
      <c r="J97" s="24" t="n">
        <v>24792</v>
      </c>
      <c r="K97" s="24" t="n">
        <v>25012</v>
      </c>
      <c r="L97" s="24" t="n">
        <v>25866</v>
      </c>
    </row>
    <row r="98" customFormat="false" ht="15" hidden="false" customHeight="false" outlineLevel="0" collapsed="false">
      <c r="A98" s="18" t="s">
        <v>386</v>
      </c>
      <c r="B98" s="18" t="s">
        <v>362</v>
      </c>
      <c r="C98" s="18" t="s">
        <v>268</v>
      </c>
      <c r="D98" s="18" t="s">
        <v>95</v>
      </c>
      <c r="E98" s="24" t="n">
        <v>129</v>
      </c>
      <c r="F98" s="24" t="n">
        <v>158</v>
      </c>
      <c r="G98" s="24" t="n">
        <v>134</v>
      </c>
      <c r="H98" s="24" t="n">
        <v>125</v>
      </c>
      <c r="I98" s="24" t="n">
        <v>173</v>
      </c>
      <c r="J98" s="24" t="n">
        <v>782</v>
      </c>
      <c r="K98" s="24" t="n">
        <v>723</v>
      </c>
      <c r="L98" s="24" t="n">
        <v>765</v>
      </c>
    </row>
    <row r="99" customFormat="false" ht="15" hidden="false" customHeight="false" outlineLevel="0" collapsed="false">
      <c r="A99" s="18" t="s">
        <v>387</v>
      </c>
      <c r="B99" s="18" t="s">
        <v>362</v>
      </c>
      <c r="C99" s="18" t="s">
        <v>270</v>
      </c>
      <c r="D99" s="18" t="s">
        <v>90</v>
      </c>
      <c r="E99" s="24" t="n">
        <v>2703</v>
      </c>
      <c r="F99" s="24" t="n">
        <v>2755</v>
      </c>
      <c r="G99" s="24" t="n">
        <v>2823</v>
      </c>
      <c r="H99" s="24" t="n">
        <v>2715</v>
      </c>
      <c r="I99" s="24" t="n">
        <v>3047</v>
      </c>
      <c r="J99" s="24" t="n">
        <v>3204</v>
      </c>
      <c r="K99" s="24" t="n">
        <v>3343</v>
      </c>
      <c r="L99" s="24" t="n">
        <v>3838</v>
      </c>
    </row>
    <row r="100" customFormat="false" ht="15" hidden="false" customHeight="false" outlineLevel="0" collapsed="false">
      <c r="A100" s="18" t="s">
        <v>388</v>
      </c>
      <c r="B100" s="18" t="s">
        <v>362</v>
      </c>
      <c r="C100" s="18" t="s">
        <v>272</v>
      </c>
      <c r="D100" s="18" t="s">
        <v>89</v>
      </c>
      <c r="E100" s="24" t="n">
        <v>16748</v>
      </c>
      <c r="F100" s="24" t="n">
        <v>17091</v>
      </c>
      <c r="G100" s="24" t="n">
        <v>17370</v>
      </c>
      <c r="H100" s="24" t="n">
        <v>18316</v>
      </c>
      <c r="I100" s="24" t="n">
        <v>19758</v>
      </c>
      <c r="J100" s="24" t="n">
        <v>19833</v>
      </c>
      <c r="K100" s="24" t="n">
        <v>20688</v>
      </c>
      <c r="L100" s="24" t="n">
        <v>21508</v>
      </c>
    </row>
    <row r="101" customFormat="false" ht="15" hidden="false" customHeight="false" outlineLevel="0" collapsed="false">
      <c r="A101" s="18" t="s">
        <v>389</v>
      </c>
      <c r="B101" s="18" t="s">
        <v>362</v>
      </c>
      <c r="C101" s="18" t="s">
        <v>274</v>
      </c>
      <c r="D101" s="18" t="s">
        <v>93</v>
      </c>
      <c r="E101" s="24" t="n">
        <v>7070</v>
      </c>
      <c r="F101" s="24" t="n">
        <v>1413</v>
      </c>
      <c r="G101" s="24" t="n">
        <v>1392</v>
      </c>
      <c r="H101" s="24" t="n">
        <v>1570</v>
      </c>
      <c r="I101" s="24" t="n">
        <v>1901</v>
      </c>
      <c r="J101" s="24" t="n">
        <v>1670</v>
      </c>
      <c r="K101" s="24" t="n">
        <v>2143</v>
      </c>
      <c r="L101" s="24" t="n">
        <v>2334</v>
      </c>
    </row>
    <row r="102" customFormat="false" ht="15" hidden="false" customHeight="false" outlineLevel="0" collapsed="false">
      <c r="A102" s="18" t="s">
        <v>390</v>
      </c>
      <c r="B102" s="18" t="s">
        <v>362</v>
      </c>
      <c r="C102" s="18" t="s">
        <v>276</v>
      </c>
      <c r="D102" s="18" t="s">
        <v>106</v>
      </c>
      <c r="E102" s="24" t="n">
        <v>4</v>
      </c>
      <c r="F102" s="24" t="n">
        <v>8</v>
      </c>
      <c r="G102" s="24" t="n">
        <v>8</v>
      </c>
      <c r="H102" s="24" t="n">
        <v>3</v>
      </c>
      <c r="I102" s="24" t="n">
        <v>3</v>
      </c>
      <c r="J102" s="24" t="n">
        <v>3</v>
      </c>
      <c r="K102" s="24" t="n">
        <v>4</v>
      </c>
      <c r="L102" s="24" t="n">
        <v>3</v>
      </c>
    </row>
    <row r="103" customFormat="false" ht="15" hidden="false" customHeight="false" outlineLevel="0" collapsed="false">
      <c r="A103" s="18" t="s">
        <v>391</v>
      </c>
      <c r="B103" s="18" t="s">
        <v>362</v>
      </c>
      <c r="C103" s="18" t="s">
        <v>278</v>
      </c>
      <c r="D103" s="18" t="s">
        <v>108</v>
      </c>
      <c r="E103" s="24" t="n">
        <v>0</v>
      </c>
      <c r="F103" s="24" t="n">
        <v>0</v>
      </c>
      <c r="G103" s="24" t="n">
        <v>0</v>
      </c>
      <c r="H103" s="24" t="n">
        <v>0</v>
      </c>
      <c r="I103" s="24" t="n">
        <v>0</v>
      </c>
      <c r="J103" s="24" t="n">
        <v>0</v>
      </c>
      <c r="K103" s="24" t="n">
        <v>0</v>
      </c>
      <c r="L103" s="24" t="n">
        <v>0</v>
      </c>
    </row>
    <row r="104" customFormat="false" ht="15" hidden="false" customHeight="false" outlineLevel="0" collapsed="false">
      <c r="A104" s="18" t="s">
        <v>392</v>
      </c>
      <c r="B104" s="18" t="s">
        <v>362</v>
      </c>
      <c r="C104" s="18" t="s">
        <v>280</v>
      </c>
      <c r="D104" s="18" t="s">
        <v>109</v>
      </c>
      <c r="E104" s="24" t="n">
        <v>366</v>
      </c>
      <c r="F104" s="24" t="n">
        <v>619</v>
      </c>
      <c r="G104" s="24" t="n">
        <v>1218</v>
      </c>
      <c r="H104" s="24" t="n">
        <v>1337</v>
      </c>
      <c r="I104" s="24" t="n">
        <v>1799</v>
      </c>
      <c r="J104" s="24" t="n">
        <v>2350</v>
      </c>
      <c r="K104" s="24" t="n">
        <v>2559</v>
      </c>
      <c r="L104" s="24" t="n">
        <v>2476</v>
      </c>
    </row>
    <row r="105" customFormat="false" ht="15" hidden="false" customHeight="false" outlineLevel="0" collapsed="false">
      <c r="A105" s="18" t="s">
        <v>393</v>
      </c>
      <c r="B105" s="18" t="s">
        <v>362</v>
      </c>
      <c r="C105" s="18" t="s">
        <v>282</v>
      </c>
      <c r="D105" s="18" t="s">
        <v>111</v>
      </c>
      <c r="E105" s="24" t="n">
        <v>378</v>
      </c>
      <c r="F105" s="24" t="n">
        <v>408</v>
      </c>
      <c r="G105" s="24" t="n">
        <v>428</v>
      </c>
      <c r="H105" s="24" t="n">
        <v>453</v>
      </c>
      <c r="I105" s="24" t="n">
        <v>793</v>
      </c>
      <c r="J105" s="24" t="n">
        <v>903</v>
      </c>
      <c r="K105" s="24" t="n">
        <v>825</v>
      </c>
      <c r="L105" s="24" t="n">
        <v>940</v>
      </c>
    </row>
    <row r="106" customFormat="false" ht="15" hidden="false" customHeight="false" outlineLevel="0" collapsed="false">
      <c r="A106" s="18" t="s">
        <v>394</v>
      </c>
      <c r="B106" s="18" t="s">
        <v>362</v>
      </c>
      <c r="C106" s="18" t="s">
        <v>284</v>
      </c>
      <c r="D106" s="18" t="s">
        <v>110</v>
      </c>
      <c r="E106" s="24" t="n">
        <v>714</v>
      </c>
      <c r="F106" s="24" t="n">
        <v>712</v>
      </c>
      <c r="G106" s="24" t="n">
        <v>711</v>
      </c>
      <c r="H106" s="24" t="n">
        <v>567</v>
      </c>
      <c r="I106" s="24" t="n">
        <v>536</v>
      </c>
      <c r="J106" s="24" t="n">
        <v>614</v>
      </c>
      <c r="K106" s="24" t="n">
        <v>624</v>
      </c>
      <c r="L106" s="24" t="n">
        <v>646</v>
      </c>
    </row>
    <row r="107" customFormat="false" ht="15" hidden="false" customHeight="false" outlineLevel="0" collapsed="false">
      <c r="A107" s="18" t="s">
        <v>395</v>
      </c>
      <c r="B107" s="18" t="s">
        <v>362</v>
      </c>
      <c r="C107" s="18" t="s">
        <v>286</v>
      </c>
      <c r="D107" s="18" t="s">
        <v>112</v>
      </c>
      <c r="E107" s="24" t="n">
        <v>1122</v>
      </c>
      <c r="F107" s="24" t="n">
        <v>1178</v>
      </c>
      <c r="G107" s="24" t="n">
        <v>1161</v>
      </c>
      <c r="H107" s="24" t="n">
        <v>1148</v>
      </c>
      <c r="I107" s="24" t="n">
        <v>1383</v>
      </c>
      <c r="J107" s="24" t="n">
        <v>1458</v>
      </c>
      <c r="K107" s="24" t="n">
        <v>1412</v>
      </c>
      <c r="L107" s="24" t="n">
        <v>1448</v>
      </c>
    </row>
    <row r="108" customFormat="false" ht="15" hidden="false" customHeight="false" outlineLevel="0" collapsed="false">
      <c r="A108" s="18" t="s">
        <v>396</v>
      </c>
      <c r="B108" s="18" t="s">
        <v>362</v>
      </c>
      <c r="C108" s="18" t="s">
        <v>288</v>
      </c>
      <c r="D108" s="18" t="s">
        <v>98</v>
      </c>
      <c r="E108" s="24" t="n">
        <v>5797</v>
      </c>
      <c r="F108" s="24" t="n">
        <v>4835</v>
      </c>
      <c r="G108" s="24" t="n">
        <v>4871</v>
      </c>
      <c r="H108" s="24" t="n">
        <v>6079</v>
      </c>
      <c r="I108" s="24" t="n">
        <v>7457</v>
      </c>
      <c r="J108" s="24" t="n">
        <v>6502</v>
      </c>
      <c r="K108" s="24" t="n">
        <v>5981</v>
      </c>
      <c r="L108" s="24" t="n">
        <v>5475</v>
      </c>
    </row>
    <row r="109" customFormat="false" ht="15" hidden="false" customHeight="false" outlineLevel="0" collapsed="false">
      <c r="A109" s="18" t="s">
        <v>397</v>
      </c>
      <c r="B109" s="18" t="s">
        <v>362</v>
      </c>
      <c r="C109" s="18" t="s">
        <v>290</v>
      </c>
      <c r="D109" s="18" t="s">
        <v>97</v>
      </c>
      <c r="E109" s="24" t="n">
        <v>1106</v>
      </c>
      <c r="F109" s="24" t="n">
        <v>1116</v>
      </c>
      <c r="G109" s="24" t="n">
        <v>1137</v>
      </c>
      <c r="H109" s="24" t="n">
        <v>1032</v>
      </c>
      <c r="I109" s="24" t="n">
        <v>1300</v>
      </c>
      <c r="J109" s="24" t="n">
        <v>1578</v>
      </c>
      <c r="K109" s="24" t="n">
        <v>1679</v>
      </c>
      <c r="L109" s="24" t="n">
        <v>1753</v>
      </c>
    </row>
    <row r="110" customFormat="false" ht="15" hidden="false" customHeight="false" outlineLevel="0" collapsed="false">
      <c r="A110" s="18" t="s">
        <v>398</v>
      </c>
      <c r="B110" s="18" t="s">
        <v>362</v>
      </c>
      <c r="C110" s="18" t="s">
        <v>292</v>
      </c>
      <c r="D110" s="18" t="s">
        <v>99</v>
      </c>
      <c r="E110" s="24" t="n">
        <v>0</v>
      </c>
      <c r="F110" s="24" t="n">
        <v>0</v>
      </c>
      <c r="G110" s="24" t="n">
        <v>0</v>
      </c>
      <c r="H110" s="24" t="n">
        <v>0</v>
      </c>
      <c r="I110" s="24" t="n">
        <v>0</v>
      </c>
      <c r="J110" s="24" t="n">
        <v>0</v>
      </c>
      <c r="K110" s="24" t="n">
        <v>0</v>
      </c>
      <c r="L110" s="24" t="n">
        <v>0</v>
      </c>
    </row>
    <row r="111" customFormat="false" ht="15" hidden="false" customHeight="false" outlineLevel="0" collapsed="false">
      <c r="A111" s="18" t="s">
        <v>399</v>
      </c>
      <c r="B111" s="18" t="s">
        <v>362</v>
      </c>
      <c r="C111" s="18" t="s">
        <v>294</v>
      </c>
      <c r="D111" s="18" t="s">
        <v>100</v>
      </c>
      <c r="E111" s="24" t="n">
        <v>0</v>
      </c>
      <c r="F111" s="24" t="n">
        <v>0</v>
      </c>
      <c r="G111" s="24" t="n">
        <v>0</v>
      </c>
      <c r="H111" s="24" t="n">
        <v>0</v>
      </c>
      <c r="I111" s="24" t="n">
        <v>0</v>
      </c>
      <c r="J111" s="24" t="n">
        <v>0</v>
      </c>
      <c r="K111" s="24" t="n">
        <v>33</v>
      </c>
      <c r="L111" s="24" t="n">
        <v>62</v>
      </c>
    </row>
    <row r="112" customFormat="false" ht="15" hidden="false" customHeight="false" outlineLevel="0" collapsed="false">
      <c r="A112" s="18" t="s">
        <v>400</v>
      </c>
      <c r="B112" s="18" t="s">
        <v>362</v>
      </c>
      <c r="C112" s="18" t="s">
        <v>296</v>
      </c>
      <c r="D112" s="18" t="s">
        <v>297</v>
      </c>
      <c r="E112" s="24" t="n">
        <v>0</v>
      </c>
      <c r="F112" s="24" t="n">
        <v>0</v>
      </c>
      <c r="G112" s="24" t="n">
        <v>0</v>
      </c>
      <c r="H112" s="24" t="n">
        <v>0</v>
      </c>
      <c r="I112" s="24" t="n">
        <v>0</v>
      </c>
      <c r="J112" s="24" t="n">
        <v>0</v>
      </c>
      <c r="K112" s="24" t="n">
        <v>0</v>
      </c>
      <c r="L112" s="24" t="n">
        <v>0</v>
      </c>
    </row>
    <row r="113" customFormat="false" ht="15" hidden="false" customHeight="false" outlineLevel="0" collapsed="false">
      <c r="A113" s="18" t="s">
        <v>401</v>
      </c>
      <c r="B113" s="18" t="s">
        <v>362</v>
      </c>
      <c r="C113" s="18" t="s">
        <v>299</v>
      </c>
      <c r="D113" s="18" t="s">
        <v>101</v>
      </c>
      <c r="E113" s="24" t="n">
        <v>53</v>
      </c>
      <c r="F113" s="24" t="n">
        <v>53</v>
      </c>
      <c r="G113" s="24" t="n">
        <v>56</v>
      </c>
      <c r="H113" s="24" t="n">
        <v>58</v>
      </c>
      <c r="I113" s="24" t="n">
        <v>51</v>
      </c>
      <c r="J113" s="24" t="n">
        <v>57</v>
      </c>
      <c r="K113" s="24" t="n">
        <v>65</v>
      </c>
      <c r="L113" s="24" t="n">
        <v>60</v>
      </c>
    </row>
    <row r="114" customFormat="false" ht="15" hidden="false" customHeight="false" outlineLevel="0" collapsed="false">
      <c r="A114" s="18" t="s">
        <v>402</v>
      </c>
      <c r="B114" s="18" t="s">
        <v>362</v>
      </c>
      <c r="C114" s="18" t="s">
        <v>301</v>
      </c>
      <c r="D114" s="18" t="s">
        <v>72</v>
      </c>
      <c r="E114" s="24" t="n">
        <v>479</v>
      </c>
      <c r="F114" s="24" t="n">
        <v>492</v>
      </c>
      <c r="G114" s="24" t="n">
        <v>528</v>
      </c>
      <c r="H114" s="24" t="n">
        <v>565</v>
      </c>
      <c r="I114" s="24" t="n">
        <v>0</v>
      </c>
      <c r="J114" s="24" t="n">
        <v>0</v>
      </c>
      <c r="K114" s="24" t="n">
        <v>0</v>
      </c>
      <c r="L114" s="24" t="n">
        <v>0</v>
      </c>
    </row>
    <row r="115" customFormat="false" ht="15" hidden="false" customHeight="false" outlineLevel="0" collapsed="false">
      <c r="A115" s="18" t="s">
        <v>403</v>
      </c>
      <c r="B115" s="18" t="s">
        <v>362</v>
      </c>
      <c r="C115" s="18" t="s">
        <v>303</v>
      </c>
      <c r="D115" s="18" t="s">
        <v>70</v>
      </c>
      <c r="E115" s="24" t="n">
        <v>1439</v>
      </c>
      <c r="F115" s="24" t="n">
        <v>1477</v>
      </c>
      <c r="G115" s="24" t="n">
        <v>1585</v>
      </c>
      <c r="H115" s="24" t="n">
        <v>1695</v>
      </c>
      <c r="I115" s="24" t="n">
        <v>0</v>
      </c>
      <c r="J115" s="24" t="n">
        <v>0</v>
      </c>
      <c r="K115" s="24" t="n">
        <v>0</v>
      </c>
      <c r="L115" s="24" t="n">
        <v>0</v>
      </c>
    </row>
    <row r="116" customFormat="false" ht="15" hidden="false" customHeight="false" outlineLevel="0" collapsed="false">
      <c r="A116" s="18" t="s">
        <v>404</v>
      </c>
      <c r="B116" s="18" t="s">
        <v>362</v>
      </c>
      <c r="C116" s="18" t="s">
        <v>305</v>
      </c>
      <c r="D116" s="18" t="s">
        <v>69</v>
      </c>
      <c r="E116" s="24" t="n">
        <v>0</v>
      </c>
      <c r="F116" s="24" t="n">
        <v>0</v>
      </c>
      <c r="G116" s="24" t="n">
        <v>0</v>
      </c>
      <c r="H116" s="24" t="n">
        <v>0</v>
      </c>
      <c r="I116" s="24" t="n">
        <v>0</v>
      </c>
      <c r="J116" s="24" t="n">
        <v>0</v>
      </c>
      <c r="K116" s="24" t="n">
        <v>1506</v>
      </c>
      <c r="L116" s="24" t="n">
        <v>913</v>
      </c>
    </row>
    <row r="117" customFormat="false" ht="15" hidden="false" customHeight="false" outlineLevel="0" collapsed="false">
      <c r="A117" s="18" t="s">
        <v>405</v>
      </c>
      <c r="B117" s="18" t="s">
        <v>362</v>
      </c>
      <c r="C117" s="18" t="s">
        <v>307</v>
      </c>
      <c r="D117" s="18" t="s">
        <v>73</v>
      </c>
      <c r="E117" s="24" t="n">
        <v>6568</v>
      </c>
      <c r="F117" s="24" t="n">
        <v>6766</v>
      </c>
      <c r="G117" s="24" t="n">
        <v>7005</v>
      </c>
      <c r="H117" s="24" t="n">
        <v>11854</v>
      </c>
      <c r="I117" s="24" t="n">
        <v>12187</v>
      </c>
      <c r="J117" s="24" t="n">
        <v>13875</v>
      </c>
      <c r="K117" s="24" t="n">
        <v>10805</v>
      </c>
      <c r="L117" s="24" t="n">
        <v>10018</v>
      </c>
    </row>
    <row r="118" customFormat="false" ht="15" hidden="false" customHeight="false" outlineLevel="0" collapsed="false">
      <c r="A118" s="18" t="s">
        <v>406</v>
      </c>
      <c r="B118" s="18" t="s">
        <v>362</v>
      </c>
      <c r="C118" s="18" t="s">
        <v>309</v>
      </c>
      <c r="D118" s="18" t="s">
        <v>74</v>
      </c>
      <c r="E118" s="24" t="n">
        <v>2126</v>
      </c>
      <c r="F118" s="24" t="n">
        <v>2117</v>
      </c>
      <c r="G118" s="24" t="n">
        <v>2138</v>
      </c>
      <c r="H118" s="24" t="n">
        <v>2169</v>
      </c>
      <c r="I118" s="24" t="n">
        <v>2328</v>
      </c>
      <c r="J118" s="24" t="n">
        <v>2404</v>
      </c>
      <c r="K118" s="24" t="n">
        <v>2560</v>
      </c>
      <c r="L118" s="24" t="n">
        <v>2658</v>
      </c>
    </row>
    <row r="119" customFormat="false" ht="15" hidden="false" customHeight="false" outlineLevel="0" collapsed="false">
      <c r="A119" s="18" t="s">
        <v>407</v>
      </c>
      <c r="B119" s="18" t="s">
        <v>362</v>
      </c>
      <c r="C119" s="18" t="s">
        <v>311</v>
      </c>
      <c r="D119" s="18" t="s">
        <v>75</v>
      </c>
      <c r="E119" s="24" t="n">
        <v>307</v>
      </c>
      <c r="F119" s="24" t="n">
        <v>271</v>
      </c>
      <c r="G119" s="24" t="n">
        <v>254</v>
      </c>
      <c r="H119" s="24" t="n">
        <v>384</v>
      </c>
      <c r="I119" s="24" t="n">
        <v>281</v>
      </c>
      <c r="J119" s="24" t="n">
        <v>284</v>
      </c>
      <c r="K119" s="24" t="n">
        <v>308</v>
      </c>
      <c r="L119" s="24" t="n">
        <v>313</v>
      </c>
    </row>
    <row r="120" customFormat="false" ht="15" hidden="false" customHeight="false" outlineLevel="0" collapsed="false">
      <c r="A120" s="18" t="s">
        <v>408</v>
      </c>
      <c r="B120" s="18" t="s">
        <v>362</v>
      </c>
      <c r="C120" s="18" t="s">
        <v>313</v>
      </c>
      <c r="D120" s="18" t="s">
        <v>114</v>
      </c>
      <c r="E120" s="24" t="n">
        <v>437</v>
      </c>
      <c r="F120" s="24" t="n">
        <v>439</v>
      </c>
      <c r="G120" s="24" t="n">
        <v>489</v>
      </c>
      <c r="H120" s="24" t="n">
        <v>753</v>
      </c>
      <c r="I120" s="24" t="n">
        <v>1175</v>
      </c>
      <c r="J120" s="24" t="n">
        <v>1242</v>
      </c>
      <c r="K120" s="24" t="n">
        <v>1349</v>
      </c>
      <c r="L120" s="24" t="n">
        <v>1198</v>
      </c>
    </row>
    <row r="121" customFormat="false" ht="15" hidden="false" customHeight="false" outlineLevel="0" collapsed="false">
      <c r="A121" s="18" t="s">
        <v>409</v>
      </c>
      <c r="B121" s="18" t="s">
        <v>362</v>
      </c>
      <c r="C121" s="18" t="s">
        <v>315</v>
      </c>
      <c r="D121" s="18" t="s">
        <v>113</v>
      </c>
      <c r="E121" s="24" t="n">
        <v>4950</v>
      </c>
      <c r="F121" s="24" t="n">
        <v>5191</v>
      </c>
      <c r="G121" s="24" t="n">
        <v>5261</v>
      </c>
      <c r="H121" s="24" t="n">
        <v>5050</v>
      </c>
      <c r="I121" s="24" t="n">
        <v>6478</v>
      </c>
      <c r="J121" s="24" t="n">
        <v>6182</v>
      </c>
      <c r="K121" s="24" t="n">
        <v>6254</v>
      </c>
      <c r="L121" s="24" t="n">
        <v>6055</v>
      </c>
    </row>
    <row r="122" customFormat="false" ht="15" hidden="false" customHeight="false" outlineLevel="0" collapsed="false">
      <c r="A122" s="18" t="s">
        <v>410</v>
      </c>
      <c r="B122" s="18" t="s">
        <v>362</v>
      </c>
      <c r="C122" s="18" t="s">
        <v>317</v>
      </c>
      <c r="D122" s="18" t="s">
        <v>115</v>
      </c>
      <c r="E122" s="24" t="n">
        <v>5989</v>
      </c>
      <c r="F122" s="24" t="n">
        <v>5935</v>
      </c>
      <c r="G122" s="24" t="n">
        <v>5889</v>
      </c>
      <c r="H122" s="24" t="n">
        <v>5846</v>
      </c>
      <c r="I122" s="24" t="n">
        <v>5913</v>
      </c>
      <c r="J122" s="24" t="n">
        <v>5909</v>
      </c>
      <c r="K122" s="24" t="n">
        <v>6213</v>
      </c>
      <c r="L122" s="24" t="n">
        <v>6506</v>
      </c>
    </row>
    <row r="123" customFormat="false" ht="15" hidden="false" customHeight="false" outlineLevel="0" collapsed="false">
      <c r="A123" s="18" t="s">
        <v>411</v>
      </c>
      <c r="B123" s="18" t="s">
        <v>362</v>
      </c>
      <c r="C123" s="18" t="s">
        <v>319</v>
      </c>
      <c r="D123" s="18" t="s">
        <v>116</v>
      </c>
      <c r="E123" s="24" t="n">
        <v>4</v>
      </c>
      <c r="F123" s="24" t="n">
        <v>3</v>
      </c>
      <c r="G123" s="24" t="n">
        <v>2</v>
      </c>
      <c r="H123" s="24" t="n">
        <v>2</v>
      </c>
      <c r="I123" s="24" t="n">
        <v>2</v>
      </c>
      <c r="J123" s="24" t="n">
        <v>0</v>
      </c>
      <c r="K123" s="24" t="n">
        <v>0</v>
      </c>
      <c r="L123" s="24" t="n">
        <v>0</v>
      </c>
    </row>
    <row r="124" customFormat="false" ht="15" hidden="false" customHeight="false" outlineLevel="0" collapsed="false">
      <c r="A124" s="18" t="s">
        <v>412</v>
      </c>
      <c r="B124" s="18" t="s">
        <v>362</v>
      </c>
      <c r="C124" s="18" t="s">
        <v>321</v>
      </c>
      <c r="D124" s="18" t="s">
        <v>322</v>
      </c>
      <c r="E124" s="24" t="n">
        <v>0</v>
      </c>
      <c r="F124" s="24" t="n">
        <v>0</v>
      </c>
      <c r="G124" s="24" t="n">
        <v>0</v>
      </c>
      <c r="H124" s="24" t="n">
        <v>0</v>
      </c>
      <c r="I124" s="24" t="n">
        <v>0</v>
      </c>
      <c r="J124" s="24" t="n">
        <v>0</v>
      </c>
      <c r="K124" s="24" t="n">
        <v>0</v>
      </c>
      <c r="L124" s="24" t="n">
        <v>0</v>
      </c>
    </row>
    <row r="125" customFormat="false" ht="15" hidden="false" customHeight="false" outlineLevel="0" collapsed="false">
      <c r="A125" s="18" t="s">
        <v>413</v>
      </c>
      <c r="B125" s="18" t="s">
        <v>362</v>
      </c>
      <c r="C125" s="18" t="s">
        <v>324</v>
      </c>
      <c r="D125" s="18" t="s">
        <v>117</v>
      </c>
      <c r="E125" s="24" t="n">
        <v>0</v>
      </c>
      <c r="F125" s="24" t="n">
        <v>0</v>
      </c>
      <c r="G125" s="24" t="n">
        <v>0</v>
      </c>
      <c r="H125" s="24" t="n">
        <v>0</v>
      </c>
      <c r="I125" s="24" t="n">
        <v>0</v>
      </c>
      <c r="J125" s="24" t="n">
        <v>0</v>
      </c>
      <c r="K125" s="24" t="n">
        <v>0</v>
      </c>
      <c r="L125" s="24" t="n">
        <v>0</v>
      </c>
    </row>
    <row r="126" customFormat="false" ht="15" hidden="false" customHeight="false" outlineLevel="0" collapsed="false">
      <c r="A126" s="18" t="s">
        <v>414</v>
      </c>
      <c r="B126" s="18" t="s">
        <v>362</v>
      </c>
      <c r="C126" s="18" t="s">
        <v>326</v>
      </c>
      <c r="D126" s="18" t="s">
        <v>81</v>
      </c>
      <c r="E126" s="24" t="n">
        <v>22079</v>
      </c>
      <c r="F126" s="24" t="n">
        <v>22435</v>
      </c>
      <c r="G126" s="24" t="n">
        <v>22883</v>
      </c>
      <c r="H126" s="24" t="n">
        <v>23420</v>
      </c>
      <c r="I126" s="24" t="n">
        <v>23970</v>
      </c>
      <c r="J126" s="24" t="n">
        <v>24995</v>
      </c>
      <c r="K126" s="24" t="n">
        <v>26338</v>
      </c>
      <c r="L126" s="24" t="n">
        <v>27944</v>
      </c>
    </row>
    <row r="127" customFormat="false" ht="15" hidden="false" customHeight="false" outlineLevel="0" collapsed="false">
      <c r="A127" s="18" t="s">
        <v>415</v>
      </c>
      <c r="B127" s="18" t="s">
        <v>362</v>
      </c>
      <c r="C127" s="18" t="s">
        <v>328</v>
      </c>
      <c r="D127" s="18" t="s">
        <v>80</v>
      </c>
      <c r="E127" s="24" t="n">
        <v>37275</v>
      </c>
      <c r="F127" s="24" t="n">
        <v>37842</v>
      </c>
      <c r="G127" s="24" t="n">
        <v>38031</v>
      </c>
      <c r="H127" s="24" t="n">
        <v>38215</v>
      </c>
      <c r="I127" s="24" t="n">
        <v>38885</v>
      </c>
      <c r="J127" s="24" t="n">
        <v>40311</v>
      </c>
      <c r="K127" s="24" t="n">
        <v>42360</v>
      </c>
      <c r="L127" s="24" t="n">
        <v>45013</v>
      </c>
    </row>
    <row r="128" customFormat="false" ht="15" hidden="false" customHeight="false" outlineLevel="0" collapsed="false">
      <c r="A128" s="18" t="s">
        <v>416</v>
      </c>
      <c r="B128" s="18" t="s">
        <v>362</v>
      </c>
      <c r="C128" s="18" t="s">
        <v>330</v>
      </c>
      <c r="D128" s="18" t="s">
        <v>86</v>
      </c>
      <c r="E128" s="24" t="n">
        <v>470</v>
      </c>
      <c r="F128" s="24" t="n">
        <v>520</v>
      </c>
      <c r="G128" s="24" t="n">
        <v>538</v>
      </c>
      <c r="H128" s="24" t="n">
        <v>398</v>
      </c>
      <c r="I128" s="24" t="n">
        <v>393</v>
      </c>
      <c r="J128" s="24" t="n">
        <v>408</v>
      </c>
      <c r="K128" s="24" t="n">
        <v>433</v>
      </c>
      <c r="L128" s="24" t="n">
        <v>406</v>
      </c>
    </row>
    <row r="129" customFormat="false" ht="15" hidden="false" customHeight="false" outlineLevel="0" collapsed="false">
      <c r="A129" s="18" t="s">
        <v>417</v>
      </c>
      <c r="B129" s="18" t="s">
        <v>362</v>
      </c>
      <c r="C129" s="18" t="s">
        <v>332</v>
      </c>
      <c r="D129" s="18" t="s">
        <v>84</v>
      </c>
      <c r="E129" s="24" t="n">
        <v>9921</v>
      </c>
      <c r="F129" s="24" t="n">
        <v>10430</v>
      </c>
      <c r="G129" s="24" t="n">
        <v>10769</v>
      </c>
      <c r="H129" s="24" t="n">
        <v>10304</v>
      </c>
      <c r="I129" s="24" t="n">
        <v>11070</v>
      </c>
      <c r="J129" s="24" t="n">
        <v>12153</v>
      </c>
      <c r="K129" s="24" t="n">
        <v>12931</v>
      </c>
      <c r="L129" s="24" t="n">
        <v>11914</v>
      </c>
    </row>
    <row r="130" customFormat="false" ht="15" hidden="false" customHeight="false" outlineLevel="0" collapsed="false">
      <c r="A130" s="18" t="s">
        <v>418</v>
      </c>
      <c r="B130" s="18" t="s">
        <v>362</v>
      </c>
      <c r="C130" s="18" t="s">
        <v>334</v>
      </c>
      <c r="D130" s="18" t="s">
        <v>85</v>
      </c>
      <c r="E130" s="24" t="n">
        <v>3272</v>
      </c>
      <c r="F130" s="24" t="n">
        <v>3568</v>
      </c>
      <c r="G130" s="24" t="n">
        <v>3249</v>
      </c>
      <c r="H130" s="24" t="n">
        <v>3458</v>
      </c>
      <c r="I130" s="24" t="n">
        <v>4826</v>
      </c>
      <c r="J130" s="24" t="n">
        <v>5309</v>
      </c>
      <c r="K130" s="24" t="n">
        <v>4886</v>
      </c>
      <c r="L130" s="24" t="n">
        <v>5236</v>
      </c>
    </row>
    <row r="131" customFormat="false" ht="15" hidden="false" customHeight="false" outlineLevel="0" collapsed="false">
      <c r="A131" s="18" t="s">
        <v>419</v>
      </c>
      <c r="B131" s="18" t="s">
        <v>362</v>
      </c>
      <c r="C131" s="18" t="s">
        <v>336</v>
      </c>
      <c r="D131" s="18" t="s">
        <v>82</v>
      </c>
      <c r="E131" s="24" t="n">
        <v>10823</v>
      </c>
      <c r="F131" s="24" t="n">
        <v>11069</v>
      </c>
      <c r="G131" s="24" t="n">
        <v>11496</v>
      </c>
      <c r="H131" s="24" t="n">
        <v>11869</v>
      </c>
      <c r="I131" s="24" t="n">
        <v>12518</v>
      </c>
      <c r="J131" s="24" t="n">
        <v>13029</v>
      </c>
      <c r="K131" s="24" t="n">
        <v>13967</v>
      </c>
      <c r="L131" s="24" t="n">
        <v>14990</v>
      </c>
    </row>
    <row r="132" customFormat="false" ht="15" hidden="false" customHeight="false" outlineLevel="0" collapsed="false">
      <c r="A132" s="18" t="s">
        <v>420</v>
      </c>
      <c r="B132" s="18" t="s">
        <v>362</v>
      </c>
      <c r="C132" s="18" t="s">
        <v>338</v>
      </c>
      <c r="D132" s="18" t="s">
        <v>339</v>
      </c>
      <c r="E132" s="24" t="n">
        <v>13</v>
      </c>
      <c r="F132" s="24" t="n">
        <v>11</v>
      </c>
      <c r="G132" s="24" t="n">
        <v>10</v>
      </c>
      <c r="H132" s="24" t="n">
        <v>6</v>
      </c>
      <c r="I132" s="24" t="n">
        <v>5</v>
      </c>
      <c r="J132" s="24" t="n">
        <v>4</v>
      </c>
      <c r="K132" s="24" t="n">
        <v>11</v>
      </c>
      <c r="L132" s="24" t="n">
        <v>0</v>
      </c>
    </row>
    <row r="133" customFormat="false" ht="15" hidden="false" customHeight="false" outlineLevel="0" collapsed="false">
      <c r="A133" s="18" t="s">
        <v>421</v>
      </c>
      <c r="B133" s="18" t="s">
        <v>362</v>
      </c>
      <c r="C133" s="18" t="s">
        <v>341</v>
      </c>
      <c r="D133" s="18" t="s">
        <v>87</v>
      </c>
      <c r="E133" s="24" t="n">
        <v>588</v>
      </c>
      <c r="F133" s="24" t="n">
        <v>595</v>
      </c>
      <c r="G133" s="24" t="n">
        <v>590</v>
      </c>
      <c r="H133" s="24" t="n">
        <v>594</v>
      </c>
      <c r="I133" s="24" t="n">
        <v>618</v>
      </c>
      <c r="J133" s="24" t="n">
        <v>597</v>
      </c>
      <c r="K133" s="24" t="n">
        <v>575</v>
      </c>
      <c r="L133" s="24" t="n">
        <v>575</v>
      </c>
    </row>
    <row r="134" customFormat="false" ht="15" hidden="false" customHeight="false" outlineLevel="0" collapsed="false">
      <c r="A134" s="18" t="s">
        <v>422</v>
      </c>
      <c r="B134" s="18" t="s">
        <v>362</v>
      </c>
      <c r="C134" s="18" t="s">
        <v>343</v>
      </c>
      <c r="D134" s="18" t="s">
        <v>71</v>
      </c>
      <c r="E134" s="24" t="n">
        <v>14235</v>
      </c>
      <c r="F134" s="24" t="n">
        <v>14491</v>
      </c>
      <c r="G134" s="24" t="n">
        <v>15122</v>
      </c>
      <c r="H134" s="24" t="n">
        <v>15835</v>
      </c>
      <c r="I134" s="24" t="n">
        <v>15217</v>
      </c>
      <c r="J134" s="24" t="n">
        <v>15697</v>
      </c>
      <c r="K134" s="24" t="n">
        <v>16381</v>
      </c>
      <c r="L134" s="24" t="n">
        <v>18047</v>
      </c>
    </row>
    <row r="135" customFormat="false" ht="15" hidden="false" customHeight="false" outlineLevel="0" collapsed="false">
      <c r="A135" s="18" t="s">
        <v>423</v>
      </c>
      <c r="B135" s="18" t="s">
        <v>362</v>
      </c>
      <c r="C135" s="18" t="s">
        <v>345</v>
      </c>
      <c r="D135" s="18" t="s">
        <v>67</v>
      </c>
      <c r="E135" s="24" t="n">
        <v>65061</v>
      </c>
      <c r="F135" s="24" t="n">
        <v>65926</v>
      </c>
      <c r="G135" s="24" t="n">
        <v>66457</v>
      </c>
      <c r="H135" s="24" t="n">
        <v>67253</v>
      </c>
      <c r="I135" s="24" t="n">
        <v>67148</v>
      </c>
      <c r="J135" s="24" t="n">
        <v>69201</v>
      </c>
      <c r="K135" s="24" t="n">
        <v>71389</v>
      </c>
      <c r="L135" s="24" t="n">
        <v>75642</v>
      </c>
    </row>
    <row r="136" customFormat="false" ht="15" hidden="false" customHeight="false" outlineLevel="0" collapsed="false">
      <c r="A136" s="18" t="s">
        <v>424</v>
      </c>
      <c r="B136" s="18" t="s">
        <v>362</v>
      </c>
      <c r="C136" s="18" t="s">
        <v>347</v>
      </c>
      <c r="D136" s="18" t="s">
        <v>68</v>
      </c>
      <c r="E136" s="24" t="n">
        <v>779</v>
      </c>
      <c r="F136" s="24" t="n">
        <v>770</v>
      </c>
      <c r="G136" s="24" t="n">
        <v>768</v>
      </c>
      <c r="H136" s="24" t="n">
        <v>761</v>
      </c>
      <c r="I136" s="24" t="n">
        <v>736</v>
      </c>
      <c r="J136" s="24" t="n">
        <v>790</v>
      </c>
      <c r="K136" s="24" t="n">
        <v>817</v>
      </c>
      <c r="L136" s="24" t="n">
        <v>814</v>
      </c>
    </row>
    <row r="137" customFormat="false" ht="15" hidden="false" customHeight="false" outlineLevel="0" collapsed="false">
      <c r="A137" s="18" t="s">
        <v>425</v>
      </c>
      <c r="B137" s="18" t="s">
        <v>362</v>
      </c>
      <c r="C137" s="18" t="s">
        <v>349</v>
      </c>
      <c r="D137" s="18" t="s">
        <v>76</v>
      </c>
      <c r="E137" s="24" t="n">
        <v>2677</v>
      </c>
      <c r="F137" s="24" t="n">
        <v>2674</v>
      </c>
      <c r="G137" s="24" t="n">
        <v>2721</v>
      </c>
      <c r="H137" s="24" t="n">
        <v>2687</v>
      </c>
      <c r="I137" s="24" t="n">
        <v>3579</v>
      </c>
      <c r="J137" s="24" t="n">
        <v>3235</v>
      </c>
      <c r="K137" s="24" t="n">
        <v>3331</v>
      </c>
      <c r="L137" s="24" t="n">
        <v>3534</v>
      </c>
    </row>
    <row r="138" customFormat="false" ht="15" hidden="false" customHeight="false" outlineLevel="0" collapsed="false">
      <c r="A138" s="18" t="s">
        <v>426</v>
      </c>
      <c r="B138" s="18" t="s">
        <v>362</v>
      </c>
      <c r="C138" s="18" t="s">
        <v>351</v>
      </c>
      <c r="D138" s="18" t="s">
        <v>44</v>
      </c>
      <c r="E138" s="24" t="n">
        <v>6137</v>
      </c>
      <c r="F138" s="24" t="n">
        <v>6353</v>
      </c>
      <c r="G138" s="24" t="n">
        <v>5871</v>
      </c>
      <c r="H138" s="24" t="n">
        <v>23048</v>
      </c>
      <c r="I138" s="24" t="n">
        <v>12240</v>
      </c>
      <c r="J138" s="24" t="n">
        <v>5733</v>
      </c>
      <c r="K138" s="24" t="n">
        <v>5075</v>
      </c>
      <c r="L138" s="24" t="n">
        <v>4409</v>
      </c>
    </row>
    <row r="139" customFormat="false" ht="15" hidden="false" customHeight="false" outlineLevel="0" collapsed="false">
      <c r="A139" s="18" t="s">
        <v>427</v>
      </c>
      <c r="B139" s="18" t="s">
        <v>362</v>
      </c>
      <c r="C139" s="18" t="s">
        <v>353</v>
      </c>
      <c r="D139" s="18" t="s">
        <v>78</v>
      </c>
      <c r="E139" s="24" t="n">
        <v>21741</v>
      </c>
      <c r="F139" s="24" t="n">
        <v>20668</v>
      </c>
      <c r="G139" s="24" t="n">
        <v>20546</v>
      </c>
      <c r="H139" s="24" t="n">
        <v>21219</v>
      </c>
      <c r="I139" s="24" t="n">
        <v>20902</v>
      </c>
      <c r="J139" s="24" t="n">
        <v>20846</v>
      </c>
      <c r="K139" s="24" t="n">
        <v>20911</v>
      </c>
      <c r="L139" s="24" t="n">
        <v>21540</v>
      </c>
    </row>
    <row r="140" customFormat="false" ht="15" hidden="false" customHeight="false" outlineLevel="0" collapsed="false">
      <c r="A140" s="18" t="s">
        <v>428</v>
      </c>
      <c r="B140" s="18" t="s">
        <v>362</v>
      </c>
      <c r="C140" s="18" t="s">
        <v>355</v>
      </c>
      <c r="D140" s="18" t="s">
        <v>77</v>
      </c>
      <c r="E140" s="24" t="n">
        <v>8918</v>
      </c>
      <c r="F140" s="24" t="n">
        <v>9380</v>
      </c>
      <c r="G140" s="24" t="n">
        <v>13916</v>
      </c>
      <c r="H140" s="24" t="n">
        <v>17301</v>
      </c>
      <c r="I140" s="24" t="n">
        <v>19684</v>
      </c>
      <c r="J140" s="24" t="n">
        <v>19861</v>
      </c>
      <c r="K140" s="24" t="n">
        <v>20584</v>
      </c>
      <c r="L140" s="24" t="n">
        <v>19481</v>
      </c>
    </row>
    <row r="141" customFormat="false" ht="15" hidden="false" customHeight="false" outlineLevel="0" collapsed="false">
      <c r="A141" s="18" t="s">
        <v>429</v>
      </c>
      <c r="B141" s="18" t="s">
        <v>362</v>
      </c>
      <c r="C141" s="18" t="s">
        <v>357</v>
      </c>
      <c r="D141" s="18" t="s">
        <v>358</v>
      </c>
      <c r="E141" s="24" t="n">
        <v>0</v>
      </c>
      <c r="F141" s="24" t="n">
        <v>0</v>
      </c>
      <c r="G141" s="24" t="n">
        <v>0</v>
      </c>
      <c r="H141" s="24" t="n">
        <v>0</v>
      </c>
      <c r="I141" s="24" t="n">
        <v>0</v>
      </c>
      <c r="J141" s="24" t="n">
        <v>0</v>
      </c>
      <c r="K141" s="24" t="n">
        <v>0</v>
      </c>
      <c r="L141" s="24" t="n">
        <v>0</v>
      </c>
    </row>
    <row r="142" customFormat="false" ht="15" hidden="false" customHeight="false" outlineLevel="0" collapsed="false">
      <c r="A142" s="18" t="s">
        <v>430</v>
      </c>
      <c r="B142" s="18" t="s">
        <v>362</v>
      </c>
      <c r="C142" s="18" t="s">
        <v>360</v>
      </c>
      <c r="D142" s="18" t="s">
        <v>79</v>
      </c>
      <c r="E142" s="24" t="n">
        <v>7</v>
      </c>
      <c r="F142" s="24" t="n">
        <v>6</v>
      </c>
      <c r="G142" s="24" t="n">
        <v>5</v>
      </c>
      <c r="H142" s="24" t="n">
        <v>6</v>
      </c>
      <c r="I142" s="24" t="n">
        <v>7</v>
      </c>
      <c r="J142" s="24" t="n">
        <v>6</v>
      </c>
      <c r="K142" s="24" t="n">
        <v>6</v>
      </c>
      <c r="L142" s="24" t="n">
        <v>6</v>
      </c>
    </row>
    <row r="143" customFormat="false" ht="15" hidden="false" customHeight="false" outlineLevel="0" collapsed="false">
      <c r="A143" s="18" t="s">
        <v>431</v>
      </c>
      <c r="B143" s="18" t="s">
        <v>432</v>
      </c>
      <c r="C143" s="18" t="s">
        <v>218</v>
      </c>
      <c r="D143" s="18" t="s">
        <v>103</v>
      </c>
      <c r="E143" s="24" t="n">
        <v>825</v>
      </c>
      <c r="F143" s="24" t="n">
        <v>1496</v>
      </c>
      <c r="G143" s="24" t="n">
        <v>2504</v>
      </c>
      <c r="H143" s="24" t="n">
        <v>2027</v>
      </c>
      <c r="I143" s="24" t="n">
        <v>774</v>
      </c>
      <c r="J143" s="24" t="n">
        <v>3237</v>
      </c>
      <c r="K143" s="24" t="n">
        <v>4294</v>
      </c>
      <c r="L143" s="24" t="n">
        <v>2920</v>
      </c>
    </row>
    <row r="144" customFormat="false" ht="15" hidden="false" customHeight="false" outlineLevel="0" collapsed="false">
      <c r="A144" s="18" t="s">
        <v>433</v>
      </c>
      <c r="B144" s="18" t="s">
        <v>432</v>
      </c>
      <c r="C144" s="18" t="s">
        <v>220</v>
      </c>
      <c r="D144" s="18" t="s">
        <v>92</v>
      </c>
      <c r="E144" s="24" t="n">
        <v>0</v>
      </c>
      <c r="F144" s="24" t="n">
        <v>0</v>
      </c>
      <c r="G144" s="24" t="n">
        <v>0</v>
      </c>
      <c r="H144" s="24" t="n">
        <v>0</v>
      </c>
      <c r="I144" s="24" t="n">
        <v>0</v>
      </c>
      <c r="J144" s="24" t="n">
        <v>0</v>
      </c>
      <c r="K144" s="24" t="n">
        <v>0</v>
      </c>
      <c r="L144" s="24" t="n">
        <v>0</v>
      </c>
    </row>
    <row r="145" customFormat="false" ht="15" hidden="false" customHeight="false" outlineLevel="0" collapsed="false">
      <c r="A145" s="18" t="s">
        <v>434</v>
      </c>
      <c r="B145" s="18" t="s">
        <v>432</v>
      </c>
      <c r="C145" s="18" t="s">
        <v>222</v>
      </c>
      <c r="D145" s="18" t="s">
        <v>102</v>
      </c>
      <c r="E145" s="24" t="n">
        <v>40783</v>
      </c>
      <c r="F145" s="24" t="n">
        <v>40898</v>
      </c>
      <c r="G145" s="24" t="n">
        <v>41847</v>
      </c>
      <c r="H145" s="24" t="n">
        <v>42073</v>
      </c>
      <c r="I145" s="24" t="n">
        <v>45200</v>
      </c>
      <c r="J145" s="24" t="n">
        <v>48188</v>
      </c>
      <c r="K145" s="24" t="n">
        <v>50327</v>
      </c>
      <c r="L145" s="24" t="n">
        <v>53303</v>
      </c>
    </row>
    <row r="146" customFormat="false" ht="15" hidden="false" customHeight="false" outlineLevel="0" collapsed="false">
      <c r="A146" s="18" t="s">
        <v>435</v>
      </c>
      <c r="B146" s="18" t="s">
        <v>432</v>
      </c>
      <c r="C146" s="18" t="s">
        <v>224</v>
      </c>
      <c r="D146" s="18" t="s">
        <v>83</v>
      </c>
      <c r="E146" s="24" t="n">
        <v>0</v>
      </c>
      <c r="F146" s="24" t="n">
        <v>0</v>
      </c>
      <c r="G146" s="24" t="n">
        <v>0</v>
      </c>
      <c r="H146" s="24" t="n">
        <v>0</v>
      </c>
      <c r="I146" s="24" t="n">
        <v>0</v>
      </c>
      <c r="J146" s="24" t="n">
        <v>0</v>
      </c>
      <c r="K146" s="24" t="n">
        <v>0</v>
      </c>
      <c r="L146" s="24" t="n">
        <v>0</v>
      </c>
    </row>
    <row r="147" customFormat="false" ht="15" hidden="false" customHeight="false" outlineLevel="0" collapsed="false">
      <c r="A147" s="18" t="s">
        <v>436</v>
      </c>
      <c r="B147" s="18" t="s">
        <v>432</v>
      </c>
      <c r="C147" s="18" t="s">
        <v>226</v>
      </c>
      <c r="D147" s="18" t="s">
        <v>105</v>
      </c>
      <c r="E147" s="24" t="n">
        <v>0</v>
      </c>
      <c r="F147" s="24" t="n">
        <v>0</v>
      </c>
      <c r="G147" s="24" t="n">
        <v>0</v>
      </c>
      <c r="H147" s="24" t="n">
        <v>0</v>
      </c>
      <c r="I147" s="24" t="n">
        <v>0</v>
      </c>
      <c r="J147" s="24" t="n">
        <v>0</v>
      </c>
      <c r="K147" s="24" t="n">
        <v>0</v>
      </c>
      <c r="L147" s="24" t="n">
        <v>0</v>
      </c>
    </row>
    <row r="148" customFormat="false" ht="15" hidden="false" customHeight="false" outlineLevel="0" collapsed="false">
      <c r="A148" s="18" t="s">
        <v>437</v>
      </c>
      <c r="B148" s="18" t="s">
        <v>432</v>
      </c>
      <c r="C148" s="18" t="s">
        <v>228</v>
      </c>
      <c r="D148" s="18" t="s">
        <v>104</v>
      </c>
      <c r="E148" s="24" t="n">
        <v>402</v>
      </c>
      <c r="F148" s="24" t="n">
        <v>428</v>
      </c>
      <c r="G148" s="24" t="n">
        <v>450</v>
      </c>
      <c r="H148" s="24" t="n">
        <v>454</v>
      </c>
      <c r="I148" s="24" t="n">
        <v>437</v>
      </c>
      <c r="J148" s="24" t="n">
        <v>444</v>
      </c>
      <c r="K148" s="24" t="n">
        <v>469</v>
      </c>
      <c r="L148" s="24" t="n">
        <v>483</v>
      </c>
    </row>
    <row r="149" customFormat="false" ht="15" hidden="false" customHeight="false" outlineLevel="0" collapsed="false">
      <c r="A149" s="18" t="s">
        <v>438</v>
      </c>
      <c r="B149" s="18" t="s">
        <v>432</v>
      </c>
      <c r="C149" s="18" t="s">
        <v>230</v>
      </c>
      <c r="D149" s="18" t="s">
        <v>128</v>
      </c>
      <c r="E149" s="24" t="n">
        <v>4886</v>
      </c>
      <c r="F149" s="24" t="n">
        <v>4562</v>
      </c>
      <c r="G149" s="24" t="n">
        <v>4426</v>
      </c>
      <c r="H149" s="24" t="n">
        <v>4248</v>
      </c>
      <c r="I149" s="24" t="n">
        <v>4090</v>
      </c>
      <c r="J149" s="24" t="n">
        <v>4008</v>
      </c>
      <c r="K149" s="24" t="n">
        <v>5429</v>
      </c>
      <c r="L149" s="24" t="n">
        <v>6155</v>
      </c>
    </row>
    <row r="150" customFormat="false" ht="15" hidden="false" customHeight="false" outlineLevel="0" collapsed="false">
      <c r="A150" s="18" t="s">
        <v>439</v>
      </c>
      <c r="B150" s="18" t="s">
        <v>432</v>
      </c>
      <c r="C150" s="18" t="s">
        <v>232</v>
      </c>
      <c r="D150" s="18" t="s">
        <v>233</v>
      </c>
      <c r="E150" s="24" t="n">
        <v>0</v>
      </c>
      <c r="F150" s="24" t="n">
        <v>0</v>
      </c>
      <c r="G150" s="24" t="n">
        <v>0</v>
      </c>
      <c r="H150" s="24" t="n">
        <v>0</v>
      </c>
      <c r="I150" s="24" t="n">
        <v>2164</v>
      </c>
      <c r="J150" s="24" t="n">
        <v>0</v>
      </c>
      <c r="K150" s="24" t="n">
        <v>0</v>
      </c>
      <c r="L150" s="24" t="n">
        <v>0</v>
      </c>
    </row>
    <row r="151" customFormat="false" ht="15" hidden="false" customHeight="false" outlineLevel="0" collapsed="false">
      <c r="A151" s="18" t="s">
        <v>440</v>
      </c>
      <c r="B151" s="18" t="s">
        <v>432</v>
      </c>
      <c r="C151" s="18" t="s">
        <v>235</v>
      </c>
      <c r="D151" s="18" t="s">
        <v>118</v>
      </c>
      <c r="E151" s="24" t="n">
        <v>0</v>
      </c>
      <c r="F151" s="24" t="n">
        <v>0</v>
      </c>
      <c r="G151" s="24" t="n">
        <v>0</v>
      </c>
      <c r="H151" s="24" t="n">
        <v>0</v>
      </c>
      <c r="I151" s="24" t="n">
        <v>0</v>
      </c>
      <c r="J151" s="24" t="n">
        <v>0</v>
      </c>
      <c r="K151" s="24" t="n">
        <v>0</v>
      </c>
      <c r="L151" s="24" t="n">
        <v>0</v>
      </c>
    </row>
    <row r="152" customFormat="false" ht="15" hidden="false" customHeight="false" outlineLevel="0" collapsed="false">
      <c r="A152" s="18" t="s">
        <v>441</v>
      </c>
      <c r="B152" s="18" t="s">
        <v>432</v>
      </c>
      <c r="C152" s="18" t="s">
        <v>237</v>
      </c>
      <c r="D152" s="18" t="s">
        <v>122</v>
      </c>
      <c r="E152" s="24" t="n">
        <v>0</v>
      </c>
      <c r="F152" s="24" t="n">
        <v>0</v>
      </c>
      <c r="G152" s="24" t="n">
        <v>0</v>
      </c>
      <c r="H152" s="24" t="n">
        <v>0</v>
      </c>
      <c r="I152" s="24" t="n">
        <v>0</v>
      </c>
      <c r="J152" s="24" t="n">
        <v>0</v>
      </c>
      <c r="K152" s="24" t="n">
        <v>0</v>
      </c>
      <c r="L152" s="24" t="n">
        <v>0</v>
      </c>
    </row>
    <row r="153" customFormat="false" ht="15" hidden="false" customHeight="false" outlineLevel="0" collapsed="false">
      <c r="A153" s="18" t="s">
        <v>442</v>
      </c>
      <c r="B153" s="18" t="s">
        <v>432</v>
      </c>
      <c r="C153" s="18" t="s">
        <v>239</v>
      </c>
      <c r="D153" s="18" t="s">
        <v>120</v>
      </c>
      <c r="E153" s="24" t="n">
        <v>0</v>
      </c>
      <c r="F153" s="24" t="n">
        <v>0</v>
      </c>
      <c r="G153" s="24" t="n">
        <v>0</v>
      </c>
      <c r="H153" s="24" t="n">
        <v>0</v>
      </c>
      <c r="I153" s="24" t="n">
        <v>0</v>
      </c>
      <c r="J153" s="24" t="n">
        <v>0</v>
      </c>
      <c r="K153" s="24" t="n">
        <v>0</v>
      </c>
      <c r="L153" s="24" t="n">
        <v>0</v>
      </c>
    </row>
    <row r="154" customFormat="false" ht="15" hidden="false" customHeight="false" outlineLevel="0" collapsed="false">
      <c r="A154" s="18" t="s">
        <v>443</v>
      </c>
      <c r="B154" s="18" t="s">
        <v>432</v>
      </c>
      <c r="C154" s="18" t="s">
        <v>241</v>
      </c>
      <c r="D154" s="18" t="s">
        <v>121</v>
      </c>
      <c r="E154" s="24" t="n">
        <v>0</v>
      </c>
      <c r="F154" s="24" t="n">
        <v>0</v>
      </c>
      <c r="G154" s="24" t="n">
        <v>0</v>
      </c>
      <c r="H154" s="24" t="n">
        <v>0</v>
      </c>
      <c r="I154" s="24" t="n">
        <v>0</v>
      </c>
      <c r="J154" s="24" t="n">
        <v>0</v>
      </c>
      <c r="K154" s="24" t="n">
        <v>0</v>
      </c>
      <c r="L154" s="24" t="n">
        <v>0</v>
      </c>
    </row>
    <row r="155" customFormat="false" ht="15" hidden="false" customHeight="false" outlineLevel="0" collapsed="false">
      <c r="A155" s="18" t="s">
        <v>444</v>
      </c>
      <c r="B155" s="18" t="s">
        <v>432</v>
      </c>
      <c r="C155" s="18" t="s">
        <v>243</v>
      </c>
      <c r="D155" s="18" t="s">
        <v>119</v>
      </c>
      <c r="E155" s="24" t="n">
        <v>0</v>
      </c>
      <c r="F155" s="24" t="n">
        <v>0</v>
      </c>
      <c r="G155" s="24" t="n">
        <v>0</v>
      </c>
      <c r="H155" s="24" t="n">
        <v>0</v>
      </c>
      <c r="I155" s="24" t="n">
        <v>0</v>
      </c>
      <c r="J155" s="24" t="n">
        <v>0</v>
      </c>
      <c r="K155" s="24" t="n">
        <v>0</v>
      </c>
      <c r="L155" s="24" t="n">
        <v>0</v>
      </c>
    </row>
    <row r="156" customFormat="false" ht="15" hidden="false" customHeight="false" outlineLevel="0" collapsed="false">
      <c r="A156" s="18" t="s">
        <v>445</v>
      </c>
      <c r="B156" s="18" t="s">
        <v>432</v>
      </c>
      <c r="C156" s="18" t="s">
        <v>245</v>
      </c>
      <c r="D156" s="18" t="s">
        <v>123</v>
      </c>
      <c r="E156" s="24" t="n">
        <v>2024</v>
      </c>
      <c r="F156" s="24" t="n">
        <v>2044</v>
      </c>
      <c r="G156" s="24" t="n">
        <v>2182</v>
      </c>
      <c r="H156" s="24" t="n">
        <v>2193</v>
      </c>
      <c r="I156" s="24" t="n">
        <v>2292</v>
      </c>
      <c r="J156" s="24" t="n">
        <v>2494</v>
      </c>
      <c r="K156" s="24" t="n">
        <v>2948</v>
      </c>
      <c r="L156" s="24" t="n">
        <v>3235</v>
      </c>
    </row>
    <row r="157" customFormat="false" ht="15" hidden="false" customHeight="false" outlineLevel="0" collapsed="false">
      <c r="A157" s="18" t="s">
        <v>446</v>
      </c>
      <c r="B157" s="18" t="s">
        <v>432</v>
      </c>
      <c r="C157" s="18" t="s">
        <v>247</v>
      </c>
      <c r="D157" s="18" t="s">
        <v>124</v>
      </c>
      <c r="E157" s="24" t="n">
        <v>5583</v>
      </c>
      <c r="F157" s="24" t="n">
        <v>5638</v>
      </c>
      <c r="G157" s="24" t="n">
        <v>5866</v>
      </c>
      <c r="H157" s="24" t="n">
        <v>5982</v>
      </c>
      <c r="I157" s="24" t="n">
        <v>6219</v>
      </c>
      <c r="J157" s="24" t="n">
        <v>6467</v>
      </c>
      <c r="K157" s="24" t="n">
        <v>6810</v>
      </c>
      <c r="L157" s="24" t="n">
        <v>7090</v>
      </c>
    </row>
    <row r="158" customFormat="false" ht="15" hidden="false" customHeight="false" outlineLevel="0" collapsed="false">
      <c r="A158" s="18" t="s">
        <v>447</v>
      </c>
      <c r="B158" s="18" t="s">
        <v>432</v>
      </c>
      <c r="C158" s="18" t="s">
        <v>249</v>
      </c>
      <c r="D158" s="18" t="s">
        <v>126</v>
      </c>
      <c r="E158" s="24" t="n">
        <v>13</v>
      </c>
      <c r="F158" s="24" t="n">
        <v>14</v>
      </c>
      <c r="G158" s="24" t="n">
        <v>13</v>
      </c>
      <c r="H158" s="24" t="n">
        <v>13</v>
      </c>
      <c r="I158" s="24" t="n">
        <v>12</v>
      </c>
      <c r="J158" s="24" t="n">
        <v>14</v>
      </c>
      <c r="K158" s="24" t="n">
        <v>11</v>
      </c>
      <c r="L158" s="24" t="n">
        <v>0</v>
      </c>
    </row>
    <row r="159" customFormat="false" ht="15" hidden="false" customHeight="false" outlineLevel="0" collapsed="false">
      <c r="A159" s="18" t="s">
        <v>448</v>
      </c>
      <c r="B159" s="18" t="s">
        <v>432</v>
      </c>
      <c r="C159" s="18" t="s">
        <v>251</v>
      </c>
      <c r="D159" s="18" t="s">
        <v>127</v>
      </c>
      <c r="E159" s="24" t="n">
        <v>0</v>
      </c>
      <c r="F159" s="24" t="n">
        <v>0</v>
      </c>
      <c r="G159" s="24" t="n">
        <v>0</v>
      </c>
      <c r="H159" s="24" t="n">
        <v>0</v>
      </c>
      <c r="I159" s="24" t="n">
        <v>0</v>
      </c>
      <c r="J159" s="24" t="n">
        <v>0</v>
      </c>
      <c r="K159" s="24" t="n">
        <v>0</v>
      </c>
      <c r="L159" s="24" t="n">
        <v>0</v>
      </c>
    </row>
    <row r="160" customFormat="false" ht="15" hidden="false" customHeight="false" outlineLevel="0" collapsed="false">
      <c r="A160" s="18" t="s">
        <v>449</v>
      </c>
      <c r="B160" s="18" t="s">
        <v>432</v>
      </c>
      <c r="C160" s="18" t="s">
        <v>253</v>
      </c>
      <c r="D160" s="18" t="s">
        <v>254</v>
      </c>
      <c r="E160" s="24" t="n">
        <v>0</v>
      </c>
      <c r="F160" s="24" t="n">
        <v>0</v>
      </c>
      <c r="G160" s="24" t="n">
        <v>0</v>
      </c>
      <c r="H160" s="24" t="n">
        <v>0</v>
      </c>
      <c r="I160" s="24" t="n">
        <v>0</v>
      </c>
      <c r="J160" s="24" t="n">
        <v>0</v>
      </c>
      <c r="K160" s="24" t="n">
        <v>0</v>
      </c>
      <c r="L160" s="24" t="n">
        <v>0</v>
      </c>
    </row>
    <row r="161" customFormat="false" ht="15" hidden="false" customHeight="false" outlineLevel="0" collapsed="false">
      <c r="A161" s="18" t="s">
        <v>450</v>
      </c>
      <c r="B161" s="18" t="s">
        <v>432</v>
      </c>
      <c r="C161" s="18" t="s">
        <v>256</v>
      </c>
      <c r="D161" s="18" t="s">
        <v>125</v>
      </c>
      <c r="E161" s="24" t="n">
        <v>0</v>
      </c>
      <c r="F161" s="24" t="n">
        <v>1</v>
      </c>
      <c r="G161" s="24" t="n">
        <v>1</v>
      </c>
      <c r="H161" s="24" t="n">
        <v>0</v>
      </c>
      <c r="I161" s="24" t="n">
        <v>1</v>
      </c>
      <c r="J161" s="24" t="n">
        <v>1</v>
      </c>
      <c r="K161" s="24" t="n">
        <v>0</v>
      </c>
      <c r="L161" s="24" t="n">
        <v>0</v>
      </c>
    </row>
    <row r="162" customFormat="false" ht="15" hidden="false" customHeight="false" outlineLevel="0" collapsed="false">
      <c r="A162" s="18" t="s">
        <v>451</v>
      </c>
      <c r="B162" s="18" t="s">
        <v>432</v>
      </c>
      <c r="C162" s="18" t="s">
        <v>258</v>
      </c>
      <c r="D162" s="18" t="s">
        <v>88</v>
      </c>
      <c r="E162" s="24" t="n">
        <v>4523</v>
      </c>
      <c r="F162" s="24" t="n">
        <v>4378</v>
      </c>
      <c r="G162" s="24" t="n">
        <v>4498</v>
      </c>
      <c r="H162" s="24" t="n">
        <v>4664</v>
      </c>
      <c r="I162" s="24" t="n">
        <v>3919</v>
      </c>
      <c r="J162" s="24" t="n">
        <v>4432</v>
      </c>
      <c r="K162" s="24" t="n">
        <v>4447</v>
      </c>
      <c r="L162" s="24" t="n">
        <v>4248</v>
      </c>
    </row>
    <row r="163" customFormat="false" ht="15" hidden="false" customHeight="false" outlineLevel="0" collapsed="false">
      <c r="A163" s="18" t="s">
        <v>452</v>
      </c>
      <c r="B163" s="18" t="s">
        <v>432</v>
      </c>
      <c r="C163" s="18" t="s">
        <v>260</v>
      </c>
      <c r="D163" s="18" t="s">
        <v>91</v>
      </c>
      <c r="E163" s="24" t="n">
        <v>2510</v>
      </c>
      <c r="F163" s="24" t="n">
        <v>2637</v>
      </c>
      <c r="G163" s="24" t="n">
        <v>2627</v>
      </c>
      <c r="H163" s="24" t="n">
        <v>2646</v>
      </c>
      <c r="I163" s="24" t="n">
        <v>2735</v>
      </c>
      <c r="J163" s="24" t="n">
        <v>2912</v>
      </c>
      <c r="K163" s="24" t="n">
        <v>2996</v>
      </c>
      <c r="L163" s="24" t="n">
        <v>3028</v>
      </c>
    </row>
    <row r="164" customFormat="false" ht="15" hidden="false" customHeight="false" outlineLevel="0" collapsed="false">
      <c r="A164" s="18" t="s">
        <v>453</v>
      </c>
      <c r="B164" s="18" t="s">
        <v>432</v>
      </c>
      <c r="C164" s="18" t="s">
        <v>262</v>
      </c>
      <c r="D164" s="18" t="s">
        <v>107</v>
      </c>
      <c r="E164" s="24" t="n">
        <v>1910</v>
      </c>
      <c r="F164" s="24" t="n">
        <v>2001</v>
      </c>
      <c r="G164" s="24" t="n">
        <v>2118</v>
      </c>
      <c r="H164" s="24" t="n">
        <v>2037</v>
      </c>
      <c r="I164" s="24" t="n">
        <v>2209</v>
      </c>
      <c r="J164" s="24" t="n">
        <v>2609</v>
      </c>
      <c r="K164" s="24" t="n">
        <v>2795</v>
      </c>
      <c r="L164" s="24" t="n">
        <v>2855</v>
      </c>
    </row>
    <row r="165" customFormat="false" ht="15" hidden="false" customHeight="false" outlineLevel="0" collapsed="false">
      <c r="A165" s="18" t="s">
        <v>454</v>
      </c>
      <c r="B165" s="18" t="s">
        <v>432</v>
      </c>
      <c r="C165" s="18" t="s">
        <v>264</v>
      </c>
      <c r="D165" s="18" t="s">
        <v>94</v>
      </c>
      <c r="E165" s="24" t="n">
        <v>41</v>
      </c>
      <c r="F165" s="24" t="n">
        <v>41</v>
      </c>
      <c r="G165" s="24" t="n">
        <v>41</v>
      </c>
      <c r="H165" s="24" t="n">
        <v>46</v>
      </c>
      <c r="I165" s="24" t="n">
        <v>42</v>
      </c>
      <c r="J165" s="24" t="n">
        <v>41</v>
      </c>
      <c r="K165" s="24" t="n">
        <v>47</v>
      </c>
      <c r="L165" s="24" t="n">
        <v>52</v>
      </c>
    </row>
    <row r="166" customFormat="false" ht="15" hidden="false" customHeight="false" outlineLevel="0" collapsed="false">
      <c r="A166" s="18" t="s">
        <v>455</v>
      </c>
      <c r="B166" s="18" t="s">
        <v>432</v>
      </c>
      <c r="C166" s="18" t="s">
        <v>266</v>
      </c>
      <c r="D166" s="18" t="s">
        <v>96</v>
      </c>
      <c r="E166" s="24" t="n">
        <v>32493</v>
      </c>
      <c r="F166" s="24" t="n">
        <v>34349</v>
      </c>
      <c r="G166" s="24" t="n">
        <v>36864</v>
      </c>
      <c r="H166" s="24" t="n">
        <v>38186</v>
      </c>
      <c r="I166" s="24" t="n">
        <v>40322</v>
      </c>
      <c r="J166" s="24" t="n">
        <v>39429</v>
      </c>
      <c r="K166" s="24" t="n">
        <v>39074</v>
      </c>
      <c r="L166" s="24" t="n">
        <v>36968</v>
      </c>
    </row>
    <row r="167" customFormat="false" ht="15" hidden="false" customHeight="false" outlineLevel="0" collapsed="false">
      <c r="A167" s="18" t="s">
        <v>456</v>
      </c>
      <c r="B167" s="18" t="s">
        <v>432</v>
      </c>
      <c r="C167" s="18" t="s">
        <v>268</v>
      </c>
      <c r="D167" s="18" t="s">
        <v>95</v>
      </c>
      <c r="E167" s="24" t="n">
        <v>273</v>
      </c>
      <c r="F167" s="24" t="n">
        <v>318</v>
      </c>
      <c r="G167" s="24" t="n">
        <v>420</v>
      </c>
      <c r="H167" s="24" t="n">
        <v>549</v>
      </c>
      <c r="I167" s="24" t="n">
        <v>871</v>
      </c>
      <c r="J167" s="24" t="n">
        <v>936</v>
      </c>
      <c r="K167" s="24" t="n">
        <v>881</v>
      </c>
      <c r="L167" s="24" t="n">
        <v>905</v>
      </c>
    </row>
    <row r="168" customFormat="false" ht="15" hidden="false" customHeight="false" outlineLevel="0" collapsed="false">
      <c r="A168" s="18" t="s">
        <v>457</v>
      </c>
      <c r="B168" s="18" t="s">
        <v>432</v>
      </c>
      <c r="C168" s="18" t="s">
        <v>270</v>
      </c>
      <c r="D168" s="18" t="s">
        <v>90</v>
      </c>
      <c r="E168" s="24" t="n">
        <v>5574</v>
      </c>
      <c r="F168" s="24" t="n">
        <v>5706</v>
      </c>
      <c r="G168" s="24" t="n">
        <v>6329</v>
      </c>
      <c r="H168" s="24" t="n">
        <v>7221</v>
      </c>
      <c r="I168" s="24" t="n">
        <v>6680</v>
      </c>
      <c r="J168" s="24" t="n">
        <v>6539</v>
      </c>
      <c r="K168" s="24" t="n">
        <v>7445</v>
      </c>
      <c r="L168" s="24" t="n">
        <v>7490</v>
      </c>
    </row>
    <row r="169" customFormat="false" ht="15" hidden="false" customHeight="false" outlineLevel="0" collapsed="false">
      <c r="A169" s="18" t="s">
        <v>458</v>
      </c>
      <c r="B169" s="18" t="s">
        <v>432</v>
      </c>
      <c r="C169" s="18" t="s">
        <v>272</v>
      </c>
      <c r="D169" s="18" t="s">
        <v>89</v>
      </c>
      <c r="E169" s="24" t="n">
        <v>599</v>
      </c>
      <c r="F169" s="24" t="n">
        <v>599</v>
      </c>
      <c r="G169" s="24" t="n">
        <v>614</v>
      </c>
      <c r="H169" s="24" t="n">
        <v>545</v>
      </c>
      <c r="I169" s="24" t="n">
        <v>570</v>
      </c>
      <c r="J169" s="24" t="n">
        <v>595</v>
      </c>
      <c r="K169" s="24" t="n">
        <v>569</v>
      </c>
      <c r="L169" s="24" t="n">
        <v>582</v>
      </c>
    </row>
    <row r="170" customFormat="false" ht="15" hidden="false" customHeight="false" outlineLevel="0" collapsed="false">
      <c r="A170" s="18" t="s">
        <v>459</v>
      </c>
      <c r="B170" s="18" t="s">
        <v>432</v>
      </c>
      <c r="C170" s="18" t="s">
        <v>274</v>
      </c>
      <c r="D170" s="18" t="s">
        <v>93</v>
      </c>
      <c r="E170" s="24" t="n">
        <v>541</v>
      </c>
      <c r="F170" s="24" t="n">
        <v>495</v>
      </c>
      <c r="G170" s="24" t="n">
        <v>490</v>
      </c>
      <c r="H170" s="24" t="n">
        <v>521</v>
      </c>
      <c r="I170" s="24" t="n">
        <v>493</v>
      </c>
      <c r="J170" s="24" t="n">
        <v>491</v>
      </c>
      <c r="K170" s="24" t="n">
        <v>466</v>
      </c>
      <c r="L170" s="24" t="n">
        <v>300</v>
      </c>
    </row>
    <row r="171" customFormat="false" ht="15" hidden="false" customHeight="false" outlineLevel="0" collapsed="false">
      <c r="A171" s="18" t="s">
        <v>460</v>
      </c>
      <c r="B171" s="18" t="s">
        <v>432</v>
      </c>
      <c r="C171" s="18" t="s">
        <v>276</v>
      </c>
      <c r="D171" s="18" t="s">
        <v>106</v>
      </c>
      <c r="E171" s="24" t="n">
        <v>11118</v>
      </c>
      <c r="F171" s="24" t="n">
        <v>11620</v>
      </c>
      <c r="G171" s="24" t="n">
        <v>12027</v>
      </c>
      <c r="H171" s="24" t="n">
        <v>11977</v>
      </c>
      <c r="I171" s="24" t="n">
        <v>12903</v>
      </c>
      <c r="J171" s="24" t="n">
        <v>13950</v>
      </c>
      <c r="K171" s="24" t="n">
        <v>15116</v>
      </c>
      <c r="L171" s="24" t="n">
        <v>15860</v>
      </c>
    </row>
    <row r="172" customFormat="false" ht="15" hidden="false" customHeight="false" outlineLevel="0" collapsed="false">
      <c r="A172" s="18" t="s">
        <v>461</v>
      </c>
      <c r="B172" s="18" t="s">
        <v>432</v>
      </c>
      <c r="C172" s="18" t="s">
        <v>278</v>
      </c>
      <c r="D172" s="18" t="s">
        <v>108</v>
      </c>
      <c r="E172" s="24" t="n">
        <v>3870</v>
      </c>
      <c r="F172" s="24" t="n">
        <v>4102</v>
      </c>
      <c r="G172" s="24" t="n">
        <v>4422</v>
      </c>
      <c r="H172" s="24" t="n">
        <v>4118</v>
      </c>
      <c r="I172" s="24" t="n">
        <v>4377</v>
      </c>
      <c r="J172" s="24" t="n">
        <v>4808</v>
      </c>
      <c r="K172" s="24" t="n">
        <v>5053</v>
      </c>
      <c r="L172" s="24" t="n">
        <v>5201</v>
      </c>
    </row>
    <row r="173" customFormat="false" ht="15" hidden="false" customHeight="false" outlineLevel="0" collapsed="false">
      <c r="A173" s="18" t="s">
        <v>462</v>
      </c>
      <c r="B173" s="18" t="s">
        <v>432</v>
      </c>
      <c r="C173" s="18" t="s">
        <v>280</v>
      </c>
      <c r="D173" s="18" t="s">
        <v>109</v>
      </c>
      <c r="E173" s="24" t="n">
        <v>1702</v>
      </c>
      <c r="F173" s="24" t="n">
        <v>1962</v>
      </c>
      <c r="G173" s="24" t="n">
        <v>1663</v>
      </c>
      <c r="H173" s="24" t="n">
        <v>1759</v>
      </c>
      <c r="I173" s="24" t="n">
        <v>1815</v>
      </c>
      <c r="J173" s="24" t="n">
        <v>1940</v>
      </c>
      <c r="K173" s="24" t="n">
        <v>2179</v>
      </c>
      <c r="L173" s="24" t="n">
        <v>2544</v>
      </c>
    </row>
    <row r="174" customFormat="false" ht="15" hidden="false" customHeight="false" outlineLevel="0" collapsed="false">
      <c r="A174" s="18" t="s">
        <v>463</v>
      </c>
      <c r="B174" s="18" t="s">
        <v>432</v>
      </c>
      <c r="C174" s="18" t="s">
        <v>282</v>
      </c>
      <c r="D174" s="18" t="s">
        <v>111</v>
      </c>
      <c r="E174" s="24" t="n">
        <v>1164</v>
      </c>
      <c r="F174" s="24" t="n">
        <v>1286</v>
      </c>
      <c r="G174" s="24" t="n">
        <v>1365</v>
      </c>
      <c r="H174" s="24" t="n">
        <v>1365</v>
      </c>
      <c r="I174" s="24" t="n">
        <v>1436</v>
      </c>
      <c r="J174" s="24" t="n">
        <v>1465</v>
      </c>
      <c r="K174" s="24" t="n">
        <v>1339</v>
      </c>
      <c r="L174" s="24" t="n">
        <v>1021</v>
      </c>
    </row>
    <row r="175" customFormat="false" ht="15" hidden="false" customHeight="false" outlineLevel="0" collapsed="false">
      <c r="A175" s="18" t="s">
        <v>464</v>
      </c>
      <c r="B175" s="18" t="s">
        <v>432</v>
      </c>
      <c r="C175" s="18" t="s">
        <v>284</v>
      </c>
      <c r="D175" s="18" t="s">
        <v>110</v>
      </c>
      <c r="E175" s="24" t="n">
        <v>68</v>
      </c>
      <c r="F175" s="24" t="n">
        <v>105</v>
      </c>
      <c r="G175" s="24" t="n">
        <v>145</v>
      </c>
      <c r="H175" s="24" t="n">
        <v>186</v>
      </c>
      <c r="I175" s="24" t="n">
        <v>301</v>
      </c>
      <c r="J175" s="24" t="n">
        <v>658</v>
      </c>
      <c r="K175" s="24" t="n">
        <v>700</v>
      </c>
      <c r="L175" s="24" t="n">
        <v>1138</v>
      </c>
    </row>
    <row r="176" customFormat="false" ht="15" hidden="false" customHeight="false" outlineLevel="0" collapsed="false">
      <c r="A176" s="18" t="s">
        <v>465</v>
      </c>
      <c r="B176" s="18" t="s">
        <v>432</v>
      </c>
      <c r="C176" s="18" t="s">
        <v>286</v>
      </c>
      <c r="D176" s="18" t="s">
        <v>112</v>
      </c>
      <c r="E176" s="24" t="n">
        <v>354</v>
      </c>
      <c r="F176" s="24" t="n">
        <v>361</v>
      </c>
      <c r="G176" s="24" t="n">
        <v>367</v>
      </c>
      <c r="H176" s="24" t="n">
        <v>386</v>
      </c>
      <c r="I176" s="24" t="n">
        <v>404</v>
      </c>
      <c r="J176" s="24" t="n">
        <v>393</v>
      </c>
      <c r="K176" s="24" t="n">
        <v>328</v>
      </c>
      <c r="L176" s="24" t="n">
        <v>260</v>
      </c>
    </row>
    <row r="177" customFormat="false" ht="15" hidden="false" customHeight="false" outlineLevel="0" collapsed="false">
      <c r="A177" s="18" t="s">
        <v>466</v>
      </c>
      <c r="B177" s="18" t="s">
        <v>432</v>
      </c>
      <c r="C177" s="18" t="s">
        <v>288</v>
      </c>
      <c r="D177" s="18" t="s">
        <v>98</v>
      </c>
      <c r="E177" s="24" t="n">
        <v>2289</v>
      </c>
      <c r="F177" s="24" t="n">
        <v>2397</v>
      </c>
      <c r="G177" s="24" t="n">
        <v>2387</v>
      </c>
      <c r="H177" s="24" t="n">
        <v>2178</v>
      </c>
      <c r="I177" s="24" t="n">
        <v>2691</v>
      </c>
      <c r="J177" s="24" t="n">
        <v>2356</v>
      </c>
      <c r="K177" s="24" t="n">
        <v>2705</v>
      </c>
      <c r="L177" s="24" t="n">
        <v>3080</v>
      </c>
    </row>
    <row r="178" customFormat="false" ht="15" hidden="false" customHeight="false" outlineLevel="0" collapsed="false">
      <c r="A178" s="18" t="s">
        <v>467</v>
      </c>
      <c r="B178" s="18" t="s">
        <v>432</v>
      </c>
      <c r="C178" s="18" t="s">
        <v>290</v>
      </c>
      <c r="D178" s="18" t="s">
        <v>97</v>
      </c>
      <c r="E178" s="24" t="n">
        <v>12635</v>
      </c>
      <c r="F178" s="24" t="n">
        <v>13017</v>
      </c>
      <c r="G178" s="24" t="n">
        <v>14842</v>
      </c>
      <c r="H178" s="24" t="n">
        <v>13612</v>
      </c>
      <c r="I178" s="24" t="n">
        <v>14614</v>
      </c>
      <c r="J178" s="24" t="n">
        <v>17387</v>
      </c>
      <c r="K178" s="24" t="n">
        <v>20772</v>
      </c>
      <c r="L178" s="24" t="n">
        <v>26849</v>
      </c>
    </row>
    <row r="179" customFormat="false" ht="15" hidden="false" customHeight="false" outlineLevel="0" collapsed="false">
      <c r="A179" s="18" t="s">
        <v>468</v>
      </c>
      <c r="B179" s="18" t="s">
        <v>432</v>
      </c>
      <c r="C179" s="18" t="s">
        <v>292</v>
      </c>
      <c r="D179" s="18" t="s">
        <v>99</v>
      </c>
      <c r="E179" s="24" t="n">
        <v>2328</v>
      </c>
      <c r="F179" s="24" t="n">
        <v>2425</v>
      </c>
      <c r="G179" s="24" t="n">
        <v>2631</v>
      </c>
      <c r="H179" s="24" t="n">
        <v>2478</v>
      </c>
      <c r="I179" s="24" t="n">
        <v>2661</v>
      </c>
      <c r="J179" s="24" t="n">
        <v>2848</v>
      </c>
      <c r="K179" s="24" t="n">
        <v>3000</v>
      </c>
      <c r="L179" s="24" t="n">
        <v>2848</v>
      </c>
    </row>
    <row r="180" customFormat="false" ht="15" hidden="false" customHeight="false" outlineLevel="0" collapsed="false">
      <c r="A180" s="18" t="s">
        <v>469</v>
      </c>
      <c r="B180" s="18" t="s">
        <v>432</v>
      </c>
      <c r="C180" s="18" t="s">
        <v>294</v>
      </c>
      <c r="D180" s="18" t="s">
        <v>100</v>
      </c>
      <c r="E180" s="24" t="n">
        <v>1419</v>
      </c>
      <c r="F180" s="24" t="n">
        <v>1498</v>
      </c>
      <c r="G180" s="24" t="n">
        <v>1538</v>
      </c>
      <c r="H180" s="24" t="n">
        <v>1473</v>
      </c>
      <c r="I180" s="24" t="n">
        <v>1499</v>
      </c>
      <c r="J180" s="24" t="n">
        <v>1619</v>
      </c>
      <c r="K180" s="24" t="n">
        <v>1792</v>
      </c>
      <c r="L180" s="24" t="n">
        <v>1823</v>
      </c>
    </row>
    <row r="181" customFormat="false" ht="15" hidden="false" customHeight="false" outlineLevel="0" collapsed="false">
      <c r="A181" s="18" t="s">
        <v>470</v>
      </c>
      <c r="B181" s="18" t="s">
        <v>432</v>
      </c>
      <c r="C181" s="18" t="s">
        <v>296</v>
      </c>
      <c r="D181" s="18" t="s">
        <v>297</v>
      </c>
      <c r="E181" s="24" t="n">
        <v>0</v>
      </c>
      <c r="F181" s="24" t="n">
        <v>0</v>
      </c>
      <c r="G181" s="24" t="n">
        <v>0</v>
      </c>
      <c r="H181" s="24" t="n">
        <v>0</v>
      </c>
      <c r="I181" s="24" t="n">
        <v>0</v>
      </c>
      <c r="J181" s="24" t="n">
        <v>0</v>
      </c>
      <c r="K181" s="24" t="n">
        <v>0</v>
      </c>
      <c r="L181" s="24" t="n">
        <v>0</v>
      </c>
    </row>
    <row r="182" customFormat="false" ht="15" hidden="false" customHeight="false" outlineLevel="0" collapsed="false">
      <c r="A182" s="18" t="s">
        <v>471</v>
      </c>
      <c r="B182" s="18" t="s">
        <v>432</v>
      </c>
      <c r="C182" s="18" t="s">
        <v>299</v>
      </c>
      <c r="D182" s="18" t="s">
        <v>101</v>
      </c>
      <c r="E182" s="24" t="n">
        <v>328</v>
      </c>
      <c r="F182" s="24" t="n">
        <v>253</v>
      </c>
      <c r="G182" s="24" t="n">
        <v>364</v>
      </c>
      <c r="H182" s="24" t="n">
        <v>370</v>
      </c>
      <c r="I182" s="24" t="n">
        <v>744</v>
      </c>
      <c r="J182" s="24" t="n">
        <v>705</v>
      </c>
      <c r="K182" s="24" t="n">
        <v>1107</v>
      </c>
      <c r="L182" s="24" t="n">
        <v>1783</v>
      </c>
    </row>
    <row r="183" customFormat="false" ht="15" hidden="false" customHeight="false" outlineLevel="0" collapsed="false">
      <c r="A183" s="18" t="s">
        <v>472</v>
      </c>
      <c r="B183" s="18" t="s">
        <v>432</v>
      </c>
      <c r="C183" s="18" t="s">
        <v>301</v>
      </c>
      <c r="D183" s="18" t="s">
        <v>72</v>
      </c>
      <c r="E183" s="24" t="n">
        <v>0</v>
      </c>
      <c r="F183" s="24" t="n">
        <v>0</v>
      </c>
      <c r="G183" s="24" t="n">
        <v>0</v>
      </c>
      <c r="H183" s="24" t="n">
        <v>0</v>
      </c>
      <c r="I183" s="24" t="n">
        <v>0</v>
      </c>
      <c r="J183" s="24" t="n">
        <v>0</v>
      </c>
      <c r="K183" s="24" t="n">
        <v>0</v>
      </c>
      <c r="L183" s="24" t="n">
        <v>0</v>
      </c>
    </row>
    <row r="184" customFormat="false" ht="15" hidden="false" customHeight="false" outlineLevel="0" collapsed="false">
      <c r="A184" s="18" t="s">
        <v>473</v>
      </c>
      <c r="B184" s="18" t="s">
        <v>432</v>
      </c>
      <c r="C184" s="18" t="s">
        <v>303</v>
      </c>
      <c r="D184" s="18" t="s">
        <v>70</v>
      </c>
      <c r="E184" s="24" t="n">
        <v>0</v>
      </c>
      <c r="F184" s="24" t="n">
        <v>0</v>
      </c>
      <c r="G184" s="24" t="n">
        <v>0</v>
      </c>
      <c r="H184" s="24" t="n">
        <v>0</v>
      </c>
      <c r="I184" s="24" t="n">
        <v>0</v>
      </c>
      <c r="J184" s="24" t="n">
        <v>0</v>
      </c>
      <c r="K184" s="24" t="n">
        <v>0</v>
      </c>
      <c r="L184" s="24" t="n">
        <v>0</v>
      </c>
    </row>
    <row r="185" customFormat="false" ht="15" hidden="false" customHeight="false" outlineLevel="0" collapsed="false">
      <c r="A185" s="18" t="s">
        <v>474</v>
      </c>
      <c r="B185" s="18" t="s">
        <v>432</v>
      </c>
      <c r="C185" s="18" t="s">
        <v>305</v>
      </c>
      <c r="D185" s="18" t="s">
        <v>69</v>
      </c>
      <c r="E185" s="24" t="n">
        <v>0</v>
      </c>
      <c r="F185" s="24" t="n">
        <v>0</v>
      </c>
      <c r="G185" s="24" t="n">
        <v>0</v>
      </c>
      <c r="H185" s="24" t="n">
        <v>0</v>
      </c>
      <c r="I185" s="24" t="n">
        <v>0</v>
      </c>
      <c r="J185" s="24" t="n">
        <v>0</v>
      </c>
      <c r="K185" s="24" t="n">
        <v>0</v>
      </c>
      <c r="L185" s="24" t="n">
        <v>0</v>
      </c>
    </row>
    <row r="186" customFormat="false" ht="15" hidden="false" customHeight="false" outlineLevel="0" collapsed="false">
      <c r="A186" s="18" t="s">
        <v>475</v>
      </c>
      <c r="B186" s="18" t="s">
        <v>432</v>
      </c>
      <c r="C186" s="18" t="s">
        <v>307</v>
      </c>
      <c r="D186" s="18" t="s">
        <v>73</v>
      </c>
      <c r="E186" s="24" t="n">
        <v>1030</v>
      </c>
      <c r="F186" s="24" t="n">
        <v>1049</v>
      </c>
      <c r="G186" s="24" t="n">
        <v>1102</v>
      </c>
      <c r="H186" s="24" t="n">
        <v>1112</v>
      </c>
      <c r="I186" s="24" t="n">
        <v>1131</v>
      </c>
      <c r="J186" s="24" t="n">
        <v>1160</v>
      </c>
      <c r="K186" s="24" t="n">
        <v>1270</v>
      </c>
      <c r="L186" s="24" t="n">
        <v>1411</v>
      </c>
    </row>
    <row r="187" customFormat="false" ht="15" hidden="false" customHeight="false" outlineLevel="0" collapsed="false">
      <c r="A187" s="18" t="s">
        <v>476</v>
      </c>
      <c r="B187" s="18" t="s">
        <v>432</v>
      </c>
      <c r="C187" s="18" t="s">
        <v>309</v>
      </c>
      <c r="D187" s="18" t="s">
        <v>74</v>
      </c>
      <c r="E187" s="24" t="n">
        <v>0</v>
      </c>
      <c r="F187" s="24" t="n">
        <v>0</v>
      </c>
      <c r="G187" s="24" t="n">
        <v>0</v>
      </c>
      <c r="H187" s="24" t="n">
        <v>0</v>
      </c>
      <c r="I187" s="24" t="n">
        <v>0</v>
      </c>
      <c r="J187" s="24" t="n">
        <v>0</v>
      </c>
      <c r="K187" s="24" t="n">
        <v>0</v>
      </c>
      <c r="L187" s="24" t="n">
        <v>0</v>
      </c>
    </row>
    <row r="188" customFormat="false" ht="15" hidden="false" customHeight="false" outlineLevel="0" collapsed="false">
      <c r="A188" s="18" t="s">
        <v>477</v>
      </c>
      <c r="B188" s="18" t="s">
        <v>432</v>
      </c>
      <c r="C188" s="18" t="s">
        <v>311</v>
      </c>
      <c r="D188" s="18" t="s">
        <v>75</v>
      </c>
      <c r="E188" s="24" t="n">
        <v>801</v>
      </c>
      <c r="F188" s="24" t="n">
        <v>809</v>
      </c>
      <c r="G188" s="24" t="n">
        <v>755</v>
      </c>
      <c r="H188" s="24" t="n">
        <v>1066</v>
      </c>
      <c r="I188" s="24" t="n">
        <v>830</v>
      </c>
      <c r="J188" s="24" t="n">
        <v>824</v>
      </c>
      <c r="K188" s="24" t="n">
        <v>903</v>
      </c>
      <c r="L188" s="24" t="n">
        <v>1035</v>
      </c>
    </row>
    <row r="189" customFormat="false" ht="15" hidden="false" customHeight="false" outlineLevel="0" collapsed="false">
      <c r="A189" s="18" t="s">
        <v>478</v>
      </c>
      <c r="B189" s="18" t="s">
        <v>432</v>
      </c>
      <c r="C189" s="18" t="s">
        <v>313</v>
      </c>
      <c r="D189" s="18" t="s">
        <v>114</v>
      </c>
      <c r="E189" s="24" t="n">
        <v>11969</v>
      </c>
      <c r="F189" s="24" t="n">
        <v>12174</v>
      </c>
      <c r="G189" s="24" t="n">
        <v>13169</v>
      </c>
      <c r="H189" s="24" t="n">
        <v>12222</v>
      </c>
      <c r="I189" s="24" t="n">
        <v>12482</v>
      </c>
      <c r="J189" s="24" t="n">
        <v>13936</v>
      </c>
      <c r="K189" s="24" t="n">
        <v>14782</v>
      </c>
      <c r="L189" s="24" t="n">
        <v>14589</v>
      </c>
    </row>
    <row r="190" customFormat="false" ht="15" hidden="false" customHeight="false" outlineLevel="0" collapsed="false">
      <c r="A190" s="18" t="s">
        <v>479</v>
      </c>
      <c r="B190" s="18" t="s">
        <v>432</v>
      </c>
      <c r="C190" s="18" t="s">
        <v>315</v>
      </c>
      <c r="D190" s="18" t="s">
        <v>113</v>
      </c>
      <c r="E190" s="24" t="n">
        <v>9668</v>
      </c>
      <c r="F190" s="24" t="n">
        <v>9847</v>
      </c>
      <c r="G190" s="24" t="n">
        <v>10509</v>
      </c>
      <c r="H190" s="24" t="n">
        <v>10121</v>
      </c>
      <c r="I190" s="24" t="n">
        <v>10264</v>
      </c>
      <c r="J190" s="24" t="n">
        <v>11226</v>
      </c>
      <c r="K190" s="24" t="n">
        <v>12363</v>
      </c>
      <c r="L190" s="24" t="n">
        <v>13336</v>
      </c>
    </row>
    <row r="191" customFormat="false" ht="15" hidden="false" customHeight="false" outlineLevel="0" collapsed="false">
      <c r="A191" s="18" t="s">
        <v>480</v>
      </c>
      <c r="B191" s="18" t="s">
        <v>432</v>
      </c>
      <c r="C191" s="18" t="s">
        <v>317</v>
      </c>
      <c r="D191" s="18" t="s">
        <v>115</v>
      </c>
      <c r="E191" s="24" t="n">
        <v>3</v>
      </c>
      <c r="F191" s="24" t="n">
        <v>16</v>
      </c>
      <c r="G191" s="24" t="n">
        <v>24</v>
      </c>
      <c r="H191" s="24" t="n">
        <v>29</v>
      </c>
      <c r="I191" s="24" t="n">
        <v>60</v>
      </c>
      <c r="J191" s="24" t="n">
        <v>176</v>
      </c>
      <c r="K191" s="24" t="n">
        <v>560</v>
      </c>
      <c r="L191" s="24" t="n">
        <v>1060</v>
      </c>
    </row>
    <row r="192" customFormat="false" ht="15" hidden="false" customHeight="false" outlineLevel="0" collapsed="false">
      <c r="A192" s="18" t="s">
        <v>481</v>
      </c>
      <c r="B192" s="18" t="s">
        <v>432</v>
      </c>
      <c r="C192" s="18" t="s">
        <v>319</v>
      </c>
      <c r="D192" s="18" t="s">
        <v>116</v>
      </c>
      <c r="E192" s="24" t="n">
        <v>455</v>
      </c>
      <c r="F192" s="24" t="n">
        <v>474</v>
      </c>
      <c r="G192" s="24" t="n">
        <v>493</v>
      </c>
      <c r="H192" s="24" t="n">
        <v>461</v>
      </c>
      <c r="I192" s="24" t="n">
        <v>461</v>
      </c>
      <c r="J192" s="24" t="n">
        <v>539</v>
      </c>
      <c r="K192" s="24" t="n">
        <v>641</v>
      </c>
      <c r="L192" s="24" t="n">
        <v>744</v>
      </c>
    </row>
    <row r="193" customFormat="false" ht="15" hidden="false" customHeight="false" outlineLevel="0" collapsed="false">
      <c r="A193" s="18" t="s">
        <v>482</v>
      </c>
      <c r="B193" s="18" t="s">
        <v>432</v>
      </c>
      <c r="C193" s="18" t="s">
        <v>321</v>
      </c>
      <c r="D193" s="18" t="s">
        <v>322</v>
      </c>
      <c r="E193" s="24" t="n">
        <v>0</v>
      </c>
      <c r="F193" s="24" t="n">
        <v>0</v>
      </c>
      <c r="G193" s="24" t="n">
        <v>0</v>
      </c>
      <c r="H193" s="24" t="n">
        <v>0</v>
      </c>
      <c r="I193" s="24" t="n">
        <v>0</v>
      </c>
      <c r="J193" s="24" t="n">
        <v>0</v>
      </c>
      <c r="K193" s="24" t="n">
        <v>0</v>
      </c>
      <c r="L193" s="24" t="n">
        <v>0</v>
      </c>
    </row>
    <row r="194" customFormat="false" ht="15" hidden="false" customHeight="false" outlineLevel="0" collapsed="false">
      <c r="A194" s="18" t="s">
        <v>483</v>
      </c>
      <c r="B194" s="18" t="s">
        <v>432</v>
      </c>
      <c r="C194" s="18" t="s">
        <v>324</v>
      </c>
      <c r="D194" s="18" t="s">
        <v>117</v>
      </c>
      <c r="E194" s="24" t="n">
        <v>7</v>
      </c>
      <c r="F194" s="24" t="n">
        <v>65</v>
      </c>
      <c r="G194" s="24" t="n">
        <v>83</v>
      </c>
      <c r="H194" s="24" t="n">
        <v>54</v>
      </c>
      <c r="I194" s="24" t="n">
        <v>64</v>
      </c>
      <c r="J194" s="24" t="n">
        <v>75</v>
      </c>
      <c r="K194" s="24" t="n">
        <v>110</v>
      </c>
      <c r="L194" s="24" t="n">
        <v>232</v>
      </c>
    </row>
    <row r="195" customFormat="false" ht="15" hidden="false" customHeight="false" outlineLevel="0" collapsed="false">
      <c r="A195" s="18" t="s">
        <v>484</v>
      </c>
      <c r="B195" s="18" t="s">
        <v>432</v>
      </c>
      <c r="C195" s="18" t="s">
        <v>326</v>
      </c>
      <c r="D195" s="18" t="s">
        <v>81</v>
      </c>
      <c r="E195" s="24" t="n">
        <v>10331</v>
      </c>
      <c r="F195" s="24" t="n">
        <v>10573</v>
      </c>
      <c r="G195" s="24" t="n">
        <v>10970</v>
      </c>
      <c r="H195" s="24" t="n">
        <v>10317</v>
      </c>
      <c r="I195" s="24" t="n">
        <v>11136</v>
      </c>
      <c r="J195" s="24" t="n">
        <v>12042</v>
      </c>
      <c r="K195" s="24" t="n">
        <v>13067</v>
      </c>
      <c r="L195" s="24" t="n">
        <v>14341</v>
      </c>
    </row>
    <row r="196" customFormat="false" ht="15" hidden="false" customHeight="false" outlineLevel="0" collapsed="false">
      <c r="A196" s="18" t="s">
        <v>485</v>
      </c>
      <c r="B196" s="18" t="s">
        <v>432</v>
      </c>
      <c r="C196" s="18" t="s">
        <v>328</v>
      </c>
      <c r="D196" s="18" t="s">
        <v>80</v>
      </c>
      <c r="E196" s="24" t="n">
        <v>16107</v>
      </c>
      <c r="F196" s="24" t="n">
        <v>15679</v>
      </c>
      <c r="G196" s="24" t="n">
        <v>15847</v>
      </c>
      <c r="H196" s="24" t="n">
        <v>15334</v>
      </c>
      <c r="I196" s="24" t="n">
        <v>16661</v>
      </c>
      <c r="J196" s="24" t="n">
        <v>17980</v>
      </c>
      <c r="K196" s="24" t="n">
        <v>19080</v>
      </c>
      <c r="L196" s="24" t="n">
        <v>18871</v>
      </c>
    </row>
    <row r="197" customFormat="false" ht="15" hidden="false" customHeight="false" outlineLevel="0" collapsed="false">
      <c r="A197" s="18" t="s">
        <v>486</v>
      </c>
      <c r="B197" s="18" t="s">
        <v>432</v>
      </c>
      <c r="C197" s="18" t="s">
        <v>330</v>
      </c>
      <c r="D197" s="18" t="s">
        <v>86</v>
      </c>
      <c r="E197" s="24" t="n">
        <v>536</v>
      </c>
      <c r="F197" s="24" t="n">
        <v>518</v>
      </c>
      <c r="G197" s="24" t="n">
        <v>519</v>
      </c>
      <c r="H197" s="24" t="n">
        <v>418</v>
      </c>
      <c r="I197" s="24" t="n">
        <v>529</v>
      </c>
      <c r="J197" s="24" t="n">
        <v>658</v>
      </c>
      <c r="K197" s="24" t="n">
        <v>653</v>
      </c>
      <c r="L197" s="24" t="n">
        <v>771</v>
      </c>
    </row>
    <row r="198" customFormat="false" ht="15" hidden="false" customHeight="false" outlineLevel="0" collapsed="false">
      <c r="A198" s="18" t="s">
        <v>487</v>
      </c>
      <c r="B198" s="18" t="s">
        <v>432</v>
      </c>
      <c r="C198" s="18" t="s">
        <v>332</v>
      </c>
      <c r="D198" s="18" t="s">
        <v>84</v>
      </c>
      <c r="E198" s="24" t="n">
        <v>213</v>
      </c>
      <c r="F198" s="24" t="n">
        <v>249</v>
      </c>
      <c r="G198" s="24" t="n">
        <v>334</v>
      </c>
      <c r="H198" s="24" t="n">
        <v>350</v>
      </c>
      <c r="I198" s="24" t="n">
        <v>355</v>
      </c>
      <c r="J198" s="24" t="n">
        <v>380</v>
      </c>
      <c r="K198" s="24" t="n">
        <v>442</v>
      </c>
      <c r="L198" s="24" t="n">
        <v>632</v>
      </c>
    </row>
    <row r="199" customFormat="false" ht="15" hidden="false" customHeight="false" outlineLevel="0" collapsed="false">
      <c r="A199" s="18" t="s">
        <v>488</v>
      </c>
      <c r="B199" s="18" t="s">
        <v>432</v>
      </c>
      <c r="C199" s="18" t="s">
        <v>334</v>
      </c>
      <c r="D199" s="18" t="s">
        <v>85</v>
      </c>
      <c r="E199" s="24" t="n">
        <v>4816</v>
      </c>
      <c r="F199" s="24" t="n">
        <v>4529</v>
      </c>
      <c r="G199" s="24" t="n">
        <v>4696</v>
      </c>
      <c r="H199" s="24" t="n">
        <v>4024</v>
      </c>
      <c r="I199" s="24" t="n">
        <v>4262</v>
      </c>
      <c r="J199" s="24" t="n">
        <v>4538</v>
      </c>
      <c r="K199" s="24" t="n">
        <v>4595</v>
      </c>
      <c r="L199" s="24" t="n">
        <v>4275</v>
      </c>
    </row>
    <row r="200" customFormat="false" ht="15" hidden="false" customHeight="false" outlineLevel="0" collapsed="false">
      <c r="A200" s="18" t="s">
        <v>489</v>
      </c>
      <c r="B200" s="18" t="s">
        <v>432</v>
      </c>
      <c r="C200" s="18" t="s">
        <v>336</v>
      </c>
      <c r="D200" s="18" t="s">
        <v>82</v>
      </c>
      <c r="E200" s="24" t="n">
        <v>5753</v>
      </c>
      <c r="F200" s="24" t="n">
        <v>5753</v>
      </c>
      <c r="G200" s="24" t="n">
        <v>5894</v>
      </c>
      <c r="H200" s="24" t="n">
        <v>5118</v>
      </c>
      <c r="I200" s="24" t="n">
        <v>5797</v>
      </c>
      <c r="J200" s="24" t="n">
        <v>6169</v>
      </c>
      <c r="K200" s="24" t="n">
        <v>6665</v>
      </c>
      <c r="L200" s="24" t="n">
        <v>7073</v>
      </c>
    </row>
    <row r="201" customFormat="false" ht="15" hidden="false" customHeight="false" outlineLevel="0" collapsed="false">
      <c r="A201" s="18" t="s">
        <v>490</v>
      </c>
      <c r="B201" s="18" t="s">
        <v>432</v>
      </c>
      <c r="C201" s="18" t="s">
        <v>338</v>
      </c>
      <c r="D201" s="18" t="s">
        <v>339</v>
      </c>
      <c r="E201" s="24" t="n">
        <v>0</v>
      </c>
      <c r="F201" s="24" t="n">
        <v>0</v>
      </c>
      <c r="G201" s="24" t="n">
        <v>0</v>
      </c>
      <c r="H201" s="24" t="n">
        <v>0</v>
      </c>
      <c r="I201" s="24" t="n">
        <v>0</v>
      </c>
      <c r="J201" s="24" t="n">
        <v>0</v>
      </c>
      <c r="K201" s="24" t="n">
        <v>0</v>
      </c>
      <c r="L201" s="24" t="n">
        <v>0</v>
      </c>
    </row>
    <row r="202" customFormat="false" ht="15" hidden="false" customHeight="false" outlineLevel="0" collapsed="false">
      <c r="A202" s="18" t="s">
        <v>491</v>
      </c>
      <c r="B202" s="18" t="s">
        <v>432</v>
      </c>
      <c r="C202" s="18" t="s">
        <v>341</v>
      </c>
      <c r="D202" s="18" t="s">
        <v>87</v>
      </c>
      <c r="E202" s="24" t="n">
        <v>0</v>
      </c>
      <c r="F202" s="24" t="n">
        <v>0</v>
      </c>
      <c r="G202" s="24" t="n">
        <v>0</v>
      </c>
      <c r="H202" s="24" t="n">
        <v>0</v>
      </c>
      <c r="I202" s="24" t="n">
        <v>0</v>
      </c>
      <c r="J202" s="24" t="n">
        <v>0</v>
      </c>
      <c r="K202" s="24" t="n">
        <v>0</v>
      </c>
      <c r="L202" s="24" t="n">
        <v>0</v>
      </c>
    </row>
    <row r="203" customFormat="false" ht="15" hidden="false" customHeight="false" outlineLevel="0" collapsed="false">
      <c r="A203" s="18" t="s">
        <v>492</v>
      </c>
      <c r="B203" s="18" t="s">
        <v>432</v>
      </c>
      <c r="C203" s="18" t="s">
        <v>343</v>
      </c>
      <c r="D203" s="18" t="s">
        <v>71</v>
      </c>
      <c r="E203" s="24" t="n">
        <v>7867</v>
      </c>
      <c r="F203" s="24" t="n">
        <v>7973</v>
      </c>
      <c r="G203" s="24" t="n">
        <v>8181</v>
      </c>
      <c r="H203" s="24" t="n">
        <v>8040</v>
      </c>
      <c r="I203" s="24" t="n">
        <v>8504</v>
      </c>
      <c r="J203" s="24" t="n">
        <v>9095</v>
      </c>
      <c r="K203" s="24" t="n">
        <v>9599</v>
      </c>
      <c r="L203" s="24" t="n">
        <v>10089</v>
      </c>
    </row>
    <row r="204" customFormat="false" ht="15" hidden="false" customHeight="false" outlineLevel="0" collapsed="false">
      <c r="A204" s="18" t="s">
        <v>493</v>
      </c>
      <c r="B204" s="18" t="s">
        <v>432</v>
      </c>
      <c r="C204" s="18" t="s">
        <v>345</v>
      </c>
      <c r="D204" s="18" t="s">
        <v>67</v>
      </c>
      <c r="E204" s="24" t="n">
        <v>7508</v>
      </c>
      <c r="F204" s="24" t="n">
        <v>7955</v>
      </c>
      <c r="G204" s="24" t="n">
        <v>8312</v>
      </c>
      <c r="H204" s="24" t="n">
        <v>7399</v>
      </c>
      <c r="I204" s="24" t="n">
        <v>8014</v>
      </c>
      <c r="J204" s="24" t="n">
        <v>8419</v>
      </c>
      <c r="K204" s="24" t="n">
        <v>8828</v>
      </c>
      <c r="L204" s="24" t="n">
        <v>9025</v>
      </c>
    </row>
    <row r="205" customFormat="false" ht="15" hidden="false" customHeight="false" outlineLevel="0" collapsed="false">
      <c r="A205" s="18" t="s">
        <v>494</v>
      </c>
      <c r="B205" s="18" t="s">
        <v>432</v>
      </c>
      <c r="C205" s="18" t="s">
        <v>347</v>
      </c>
      <c r="D205" s="18" t="s">
        <v>68</v>
      </c>
      <c r="E205" s="24" t="n">
        <v>0</v>
      </c>
      <c r="F205" s="24" t="n">
        <v>0</v>
      </c>
      <c r="G205" s="24" t="n">
        <v>0</v>
      </c>
      <c r="H205" s="24" t="n">
        <v>0</v>
      </c>
      <c r="I205" s="24" t="n">
        <v>0</v>
      </c>
      <c r="J205" s="24" t="n">
        <v>0</v>
      </c>
      <c r="K205" s="24" t="n">
        <v>0</v>
      </c>
      <c r="L205" s="24" t="n">
        <v>0</v>
      </c>
    </row>
    <row r="206" customFormat="false" ht="15" hidden="false" customHeight="false" outlineLevel="0" collapsed="false">
      <c r="A206" s="18" t="s">
        <v>495</v>
      </c>
      <c r="B206" s="18" t="s">
        <v>432</v>
      </c>
      <c r="C206" s="18" t="s">
        <v>349</v>
      </c>
      <c r="D206" s="18" t="s">
        <v>76</v>
      </c>
      <c r="E206" s="24" t="n">
        <v>13083</v>
      </c>
      <c r="F206" s="24" t="n">
        <v>13140</v>
      </c>
      <c r="G206" s="24" t="n">
        <v>13681</v>
      </c>
      <c r="H206" s="24" t="n">
        <v>13944</v>
      </c>
      <c r="I206" s="24" t="n">
        <v>14310</v>
      </c>
      <c r="J206" s="24" t="n">
        <v>15215</v>
      </c>
      <c r="K206" s="24" t="n">
        <v>16591</v>
      </c>
      <c r="L206" s="24" t="n">
        <v>17391</v>
      </c>
    </row>
    <row r="207" customFormat="false" ht="15" hidden="false" customHeight="false" outlineLevel="0" collapsed="false">
      <c r="A207" s="18" t="s">
        <v>496</v>
      </c>
      <c r="B207" s="18" t="s">
        <v>432</v>
      </c>
      <c r="C207" s="18" t="s">
        <v>351</v>
      </c>
      <c r="D207" s="18" t="s">
        <v>44</v>
      </c>
      <c r="E207" s="24" t="n">
        <v>0</v>
      </c>
      <c r="F207" s="24" t="n">
        <v>0</v>
      </c>
      <c r="G207" s="24" t="n">
        <v>0</v>
      </c>
      <c r="H207" s="24" t="n">
        <v>0</v>
      </c>
      <c r="I207" s="24" t="n">
        <v>0</v>
      </c>
      <c r="J207" s="24" t="n">
        <v>0</v>
      </c>
      <c r="K207" s="24" t="n">
        <v>0</v>
      </c>
      <c r="L207" s="24" t="n">
        <v>0</v>
      </c>
    </row>
    <row r="208" customFormat="false" ht="15" hidden="false" customHeight="false" outlineLevel="0" collapsed="false">
      <c r="A208" s="18" t="s">
        <v>497</v>
      </c>
      <c r="B208" s="18" t="s">
        <v>432</v>
      </c>
      <c r="C208" s="18" t="s">
        <v>353</v>
      </c>
      <c r="D208" s="18" t="s">
        <v>78</v>
      </c>
      <c r="E208" s="24" t="n">
        <v>45</v>
      </c>
      <c r="F208" s="24" t="n">
        <v>47</v>
      </c>
      <c r="G208" s="24" t="n">
        <v>48</v>
      </c>
      <c r="H208" s="24" t="n">
        <v>40</v>
      </c>
      <c r="I208" s="24" t="n">
        <v>36</v>
      </c>
      <c r="J208" s="24" t="n">
        <v>45</v>
      </c>
      <c r="K208" s="24" t="n">
        <v>56</v>
      </c>
      <c r="L208" s="24" t="n">
        <v>59</v>
      </c>
    </row>
    <row r="209" customFormat="false" ht="15" hidden="false" customHeight="false" outlineLevel="0" collapsed="false">
      <c r="A209" s="18" t="s">
        <v>498</v>
      </c>
      <c r="B209" s="18" t="s">
        <v>432</v>
      </c>
      <c r="C209" s="18" t="s">
        <v>355</v>
      </c>
      <c r="D209" s="18" t="s">
        <v>77</v>
      </c>
      <c r="E209" s="24" t="n">
        <v>16326</v>
      </c>
      <c r="F209" s="24" t="n">
        <v>16590</v>
      </c>
      <c r="G209" s="24" t="n">
        <v>17027</v>
      </c>
      <c r="H209" s="24" t="n">
        <v>18906</v>
      </c>
      <c r="I209" s="24" t="n">
        <v>18007</v>
      </c>
      <c r="J209" s="24" t="n">
        <v>17335</v>
      </c>
      <c r="K209" s="24" t="n">
        <v>18322</v>
      </c>
      <c r="L209" s="24" t="n">
        <v>19071</v>
      </c>
    </row>
    <row r="210" customFormat="false" ht="15" hidden="false" customHeight="false" outlineLevel="0" collapsed="false">
      <c r="A210" s="18" t="s">
        <v>499</v>
      </c>
      <c r="B210" s="18" t="s">
        <v>432</v>
      </c>
      <c r="C210" s="18" t="s">
        <v>357</v>
      </c>
      <c r="D210" s="18" t="s">
        <v>358</v>
      </c>
      <c r="E210" s="24" t="n">
        <v>0</v>
      </c>
      <c r="F210" s="24" t="n">
        <v>0</v>
      </c>
      <c r="G210" s="24" t="n">
        <v>0</v>
      </c>
      <c r="H210" s="24" t="n">
        <v>0</v>
      </c>
      <c r="I210" s="24" t="n">
        <v>0</v>
      </c>
      <c r="J210" s="24" t="n">
        <v>0</v>
      </c>
      <c r="K210" s="24" t="n">
        <v>0</v>
      </c>
      <c r="L210" s="24" t="n">
        <v>0</v>
      </c>
    </row>
    <row r="211" customFormat="false" ht="15" hidden="false" customHeight="false" outlineLevel="0" collapsed="false">
      <c r="A211" s="18" t="s">
        <v>500</v>
      </c>
      <c r="B211" s="18" t="s">
        <v>432</v>
      </c>
      <c r="C211" s="18" t="s">
        <v>360</v>
      </c>
      <c r="D211" s="18" t="s">
        <v>79</v>
      </c>
      <c r="E211" s="24" t="n">
        <v>4001</v>
      </c>
      <c r="F211" s="24" t="n">
        <v>3962</v>
      </c>
      <c r="G211" s="24" t="n">
        <v>4009</v>
      </c>
      <c r="H211" s="24" t="n">
        <v>4035</v>
      </c>
      <c r="I211" s="24" t="n">
        <v>4077</v>
      </c>
      <c r="J211" s="24" t="n">
        <v>4185</v>
      </c>
      <c r="K211" s="24" t="n">
        <v>4110</v>
      </c>
      <c r="L211" s="24" t="n">
        <v>3722</v>
      </c>
    </row>
    <row r="212" customFormat="false" ht="15" hidden="false" customHeight="false" outlineLevel="0" collapsed="false">
      <c r="A212" s="18" t="s">
        <v>501</v>
      </c>
      <c r="B212" s="18" t="s">
        <v>502</v>
      </c>
      <c r="C212" s="18" t="s">
        <v>218</v>
      </c>
      <c r="D212" s="18" t="s">
        <v>103</v>
      </c>
      <c r="E212" s="24" t="n">
        <v>1460</v>
      </c>
      <c r="F212" s="24" t="n">
        <v>1401</v>
      </c>
      <c r="G212" s="24" t="n">
        <v>1391</v>
      </c>
      <c r="H212" s="24" t="n">
        <v>1514</v>
      </c>
      <c r="I212" s="24" t="n">
        <v>1512</v>
      </c>
      <c r="J212" s="24" t="n">
        <v>1600</v>
      </c>
      <c r="K212" s="24" t="n">
        <v>1589</v>
      </c>
      <c r="L212" s="24" t="n">
        <v>1655</v>
      </c>
    </row>
    <row r="213" customFormat="false" ht="15" hidden="false" customHeight="false" outlineLevel="0" collapsed="false">
      <c r="A213" s="18" t="s">
        <v>503</v>
      </c>
      <c r="B213" s="18" t="s">
        <v>502</v>
      </c>
      <c r="C213" s="18" t="s">
        <v>220</v>
      </c>
      <c r="D213" s="18" t="s">
        <v>92</v>
      </c>
      <c r="E213" s="24" t="n">
        <v>0</v>
      </c>
      <c r="F213" s="24" t="n">
        <v>0</v>
      </c>
      <c r="G213" s="24" t="n">
        <v>0</v>
      </c>
      <c r="H213" s="24" t="n">
        <v>0</v>
      </c>
      <c r="I213" s="24" t="n">
        <v>0</v>
      </c>
      <c r="J213" s="24" t="n">
        <v>0</v>
      </c>
      <c r="K213" s="24" t="n">
        <v>0</v>
      </c>
      <c r="L213" s="24" t="n">
        <v>0</v>
      </c>
    </row>
    <row r="214" customFormat="false" ht="15" hidden="false" customHeight="false" outlineLevel="0" collapsed="false">
      <c r="A214" s="18" t="s">
        <v>504</v>
      </c>
      <c r="B214" s="18" t="s">
        <v>502</v>
      </c>
      <c r="C214" s="18" t="s">
        <v>222</v>
      </c>
      <c r="D214" s="18" t="s">
        <v>102</v>
      </c>
      <c r="E214" s="24" t="n">
        <v>0</v>
      </c>
      <c r="F214" s="24" t="n">
        <v>0</v>
      </c>
      <c r="G214" s="24" t="n">
        <v>0</v>
      </c>
      <c r="H214" s="24" t="n">
        <v>0</v>
      </c>
      <c r="I214" s="24" t="n">
        <v>0</v>
      </c>
      <c r="J214" s="24" t="n">
        <v>0</v>
      </c>
      <c r="K214" s="24" t="n">
        <v>0</v>
      </c>
      <c r="L214" s="24" t="n">
        <v>0</v>
      </c>
    </row>
    <row r="215" customFormat="false" ht="15" hidden="false" customHeight="false" outlineLevel="0" collapsed="false">
      <c r="A215" s="18" t="s">
        <v>505</v>
      </c>
      <c r="B215" s="18" t="s">
        <v>502</v>
      </c>
      <c r="C215" s="18" t="s">
        <v>224</v>
      </c>
      <c r="D215" s="18" t="s">
        <v>83</v>
      </c>
      <c r="E215" s="24" t="n">
        <v>0</v>
      </c>
      <c r="F215" s="24" t="n">
        <v>0</v>
      </c>
      <c r="G215" s="24" t="n">
        <v>0</v>
      </c>
      <c r="H215" s="24" t="n">
        <v>0</v>
      </c>
      <c r="I215" s="24" t="n">
        <v>0</v>
      </c>
      <c r="J215" s="24" t="n">
        <v>0</v>
      </c>
      <c r="K215" s="24" t="n">
        <v>0</v>
      </c>
      <c r="L215" s="24" t="n">
        <v>0</v>
      </c>
    </row>
    <row r="216" customFormat="false" ht="15" hidden="false" customHeight="false" outlineLevel="0" collapsed="false">
      <c r="A216" s="18" t="s">
        <v>506</v>
      </c>
      <c r="B216" s="18" t="s">
        <v>502</v>
      </c>
      <c r="C216" s="18" t="s">
        <v>226</v>
      </c>
      <c r="D216" s="18" t="s">
        <v>105</v>
      </c>
      <c r="E216" s="24" t="n">
        <v>1</v>
      </c>
      <c r="F216" s="24" t="n">
        <v>1</v>
      </c>
      <c r="G216" s="24" t="n">
        <v>0</v>
      </c>
      <c r="H216" s="24" t="n">
        <v>0</v>
      </c>
      <c r="I216" s="24" t="n">
        <v>1</v>
      </c>
      <c r="J216" s="24" t="n">
        <v>1</v>
      </c>
      <c r="K216" s="24" t="n">
        <v>1</v>
      </c>
      <c r="L216" s="24" t="n">
        <v>1</v>
      </c>
    </row>
    <row r="217" customFormat="false" ht="15" hidden="false" customHeight="false" outlineLevel="0" collapsed="false">
      <c r="A217" s="18" t="s">
        <v>507</v>
      </c>
      <c r="B217" s="18" t="s">
        <v>502</v>
      </c>
      <c r="C217" s="18" t="s">
        <v>228</v>
      </c>
      <c r="D217" s="18" t="s">
        <v>104</v>
      </c>
      <c r="E217" s="24" t="n">
        <v>0</v>
      </c>
      <c r="F217" s="24" t="n">
        <v>0</v>
      </c>
      <c r="G217" s="24" t="n">
        <v>0</v>
      </c>
      <c r="H217" s="24" t="n">
        <v>0</v>
      </c>
      <c r="I217" s="24" t="n">
        <v>0</v>
      </c>
      <c r="J217" s="24" t="n">
        <v>0</v>
      </c>
      <c r="K217" s="24" t="n">
        <v>0</v>
      </c>
      <c r="L217" s="24" t="n">
        <v>0</v>
      </c>
    </row>
    <row r="218" customFormat="false" ht="15" hidden="false" customHeight="false" outlineLevel="0" collapsed="false">
      <c r="A218" s="18" t="s">
        <v>508</v>
      </c>
      <c r="B218" s="18" t="s">
        <v>502</v>
      </c>
      <c r="C218" s="18" t="s">
        <v>230</v>
      </c>
      <c r="D218" s="18" t="s">
        <v>128</v>
      </c>
      <c r="E218" s="24" t="n">
        <v>4411</v>
      </c>
      <c r="F218" s="24" t="n">
        <v>4296</v>
      </c>
      <c r="G218" s="24" t="n">
        <v>3804</v>
      </c>
      <c r="H218" s="24" t="n">
        <v>3119</v>
      </c>
      <c r="I218" s="24" t="n">
        <v>2586</v>
      </c>
      <c r="J218" s="24" t="n">
        <v>3028</v>
      </c>
      <c r="K218" s="24" t="n">
        <v>4908</v>
      </c>
      <c r="L218" s="24" t="n">
        <v>6213</v>
      </c>
    </row>
    <row r="219" customFormat="false" ht="15" hidden="false" customHeight="false" outlineLevel="0" collapsed="false">
      <c r="A219" s="18" t="s">
        <v>509</v>
      </c>
      <c r="B219" s="18" t="s">
        <v>502</v>
      </c>
      <c r="C219" s="18" t="s">
        <v>232</v>
      </c>
      <c r="D219" s="18" t="s">
        <v>233</v>
      </c>
      <c r="E219" s="24" t="n">
        <v>101</v>
      </c>
      <c r="F219" s="24" t="n">
        <v>104</v>
      </c>
      <c r="G219" s="24" t="n">
        <v>9</v>
      </c>
      <c r="H219" s="24" t="n">
        <v>9</v>
      </c>
      <c r="I219" s="24" t="n">
        <v>171</v>
      </c>
      <c r="J219" s="24" t="n">
        <v>11</v>
      </c>
      <c r="K219" s="24" t="n">
        <v>43</v>
      </c>
      <c r="L219" s="24" t="n">
        <v>35</v>
      </c>
    </row>
    <row r="220" customFormat="false" ht="15" hidden="false" customHeight="false" outlineLevel="0" collapsed="false">
      <c r="A220" s="18" t="s">
        <v>510</v>
      </c>
      <c r="B220" s="18" t="s">
        <v>502</v>
      </c>
      <c r="C220" s="18" t="s">
        <v>235</v>
      </c>
      <c r="D220" s="18" t="s">
        <v>118</v>
      </c>
      <c r="E220" s="24" t="n">
        <v>0</v>
      </c>
      <c r="F220" s="24" t="n">
        <v>0</v>
      </c>
      <c r="G220" s="24" t="n">
        <v>0</v>
      </c>
      <c r="H220" s="24" t="n">
        <v>0</v>
      </c>
      <c r="I220" s="24" t="n">
        <v>0</v>
      </c>
      <c r="J220" s="24" t="n">
        <v>0</v>
      </c>
      <c r="K220" s="24" t="n">
        <v>0</v>
      </c>
      <c r="L220" s="24" t="n">
        <v>0</v>
      </c>
    </row>
    <row r="221" customFormat="false" ht="15" hidden="false" customHeight="false" outlineLevel="0" collapsed="false">
      <c r="A221" s="18" t="s">
        <v>511</v>
      </c>
      <c r="B221" s="18" t="s">
        <v>502</v>
      </c>
      <c r="C221" s="18" t="s">
        <v>237</v>
      </c>
      <c r="D221" s="18" t="s">
        <v>122</v>
      </c>
      <c r="E221" s="24" t="n">
        <v>0</v>
      </c>
      <c r="F221" s="24" t="n">
        <v>0</v>
      </c>
      <c r="G221" s="24" t="n">
        <v>0</v>
      </c>
      <c r="H221" s="24" t="n">
        <v>0</v>
      </c>
      <c r="I221" s="24" t="n">
        <v>0</v>
      </c>
      <c r="J221" s="24" t="n">
        <v>0</v>
      </c>
      <c r="K221" s="24" t="n">
        <v>0</v>
      </c>
      <c r="L221" s="24" t="n">
        <v>0</v>
      </c>
    </row>
    <row r="222" customFormat="false" ht="15" hidden="false" customHeight="false" outlineLevel="0" collapsed="false">
      <c r="A222" s="18" t="s">
        <v>512</v>
      </c>
      <c r="B222" s="18" t="s">
        <v>502</v>
      </c>
      <c r="C222" s="18" t="s">
        <v>239</v>
      </c>
      <c r="D222" s="18" t="s">
        <v>120</v>
      </c>
      <c r="E222" s="24" t="n">
        <v>0</v>
      </c>
      <c r="F222" s="24" t="n">
        <v>0</v>
      </c>
      <c r="G222" s="24" t="n">
        <v>0</v>
      </c>
      <c r="H222" s="24" t="n">
        <v>0</v>
      </c>
      <c r="I222" s="24" t="n">
        <v>0</v>
      </c>
      <c r="J222" s="24" t="n">
        <v>0</v>
      </c>
      <c r="K222" s="24" t="n">
        <v>0</v>
      </c>
      <c r="L222" s="24" t="n">
        <v>0</v>
      </c>
    </row>
    <row r="223" customFormat="false" ht="15" hidden="false" customHeight="false" outlineLevel="0" collapsed="false">
      <c r="A223" s="18" t="s">
        <v>513</v>
      </c>
      <c r="B223" s="18" t="s">
        <v>502</v>
      </c>
      <c r="C223" s="18" t="s">
        <v>241</v>
      </c>
      <c r="D223" s="18" t="s">
        <v>121</v>
      </c>
      <c r="E223" s="24" t="n">
        <v>0</v>
      </c>
      <c r="F223" s="24" t="n">
        <v>0</v>
      </c>
      <c r="G223" s="24" t="n">
        <v>0</v>
      </c>
      <c r="H223" s="24" t="n">
        <v>0</v>
      </c>
      <c r="I223" s="24" t="n">
        <v>0</v>
      </c>
      <c r="J223" s="24" t="n">
        <v>0</v>
      </c>
      <c r="K223" s="24" t="n">
        <v>0</v>
      </c>
      <c r="L223" s="24" t="n">
        <v>0</v>
      </c>
    </row>
    <row r="224" customFormat="false" ht="15" hidden="false" customHeight="false" outlineLevel="0" collapsed="false">
      <c r="A224" s="18" t="s">
        <v>514</v>
      </c>
      <c r="B224" s="18" t="s">
        <v>502</v>
      </c>
      <c r="C224" s="18" t="s">
        <v>243</v>
      </c>
      <c r="D224" s="18" t="s">
        <v>119</v>
      </c>
      <c r="E224" s="24" t="n">
        <v>0</v>
      </c>
      <c r="F224" s="24" t="n">
        <v>0</v>
      </c>
      <c r="G224" s="24" t="n">
        <v>0</v>
      </c>
      <c r="H224" s="24" t="n">
        <v>0</v>
      </c>
      <c r="I224" s="24" t="n">
        <v>0</v>
      </c>
      <c r="J224" s="24" t="n">
        <v>0</v>
      </c>
      <c r="K224" s="24" t="n">
        <v>0</v>
      </c>
      <c r="L224" s="24" t="n">
        <v>0</v>
      </c>
    </row>
    <row r="225" customFormat="false" ht="15" hidden="false" customHeight="false" outlineLevel="0" collapsed="false">
      <c r="A225" s="18" t="s">
        <v>515</v>
      </c>
      <c r="B225" s="18" t="s">
        <v>502</v>
      </c>
      <c r="C225" s="18" t="s">
        <v>245</v>
      </c>
      <c r="D225" s="18" t="s">
        <v>123</v>
      </c>
      <c r="E225" s="24" t="n">
        <v>0</v>
      </c>
      <c r="F225" s="24" t="n">
        <v>0</v>
      </c>
      <c r="G225" s="24" t="n">
        <v>0</v>
      </c>
      <c r="H225" s="24" t="n">
        <v>0</v>
      </c>
      <c r="I225" s="24" t="n">
        <v>0</v>
      </c>
      <c r="J225" s="24" t="n">
        <v>0</v>
      </c>
      <c r="K225" s="24" t="n">
        <v>0</v>
      </c>
      <c r="L225" s="24" t="n">
        <v>0</v>
      </c>
    </row>
    <row r="226" customFormat="false" ht="15" hidden="false" customHeight="false" outlineLevel="0" collapsed="false">
      <c r="A226" s="18" t="s">
        <v>516</v>
      </c>
      <c r="B226" s="18" t="s">
        <v>502</v>
      </c>
      <c r="C226" s="18" t="s">
        <v>247</v>
      </c>
      <c r="D226" s="18" t="s">
        <v>124</v>
      </c>
      <c r="E226" s="24" t="n">
        <v>0</v>
      </c>
      <c r="F226" s="24" t="n">
        <v>0</v>
      </c>
      <c r="G226" s="24" t="n">
        <v>0</v>
      </c>
      <c r="H226" s="24" t="n">
        <v>0</v>
      </c>
      <c r="I226" s="24" t="n">
        <v>0</v>
      </c>
      <c r="J226" s="24" t="n">
        <v>0</v>
      </c>
      <c r="K226" s="24" t="n">
        <v>0</v>
      </c>
      <c r="L226" s="24" t="n">
        <v>0</v>
      </c>
    </row>
    <row r="227" customFormat="false" ht="15" hidden="false" customHeight="false" outlineLevel="0" collapsed="false">
      <c r="A227" s="18" t="s">
        <v>517</v>
      </c>
      <c r="B227" s="18" t="s">
        <v>502</v>
      </c>
      <c r="C227" s="18" t="s">
        <v>249</v>
      </c>
      <c r="D227" s="18" t="s">
        <v>126</v>
      </c>
      <c r="E227" s="24" t="n">
        <v>0</v>
      </c>
      <c r="F227" s="24" t="n">
        <v>0</v>
      </c>
      <c r="G227" s="24" t="n">
        <v>0</v>
      </c>
      <c r="H227" s="24" t="n">
        <v>0</v>
      </c>
      <c r="I227" s="24" t="n">
        <v>0</v>
      </c>
      <c r="J227" s="24" t="n">
        <v>0</v>
      </c>
      <c r="K227" s="24" t="n">
        <v>0</v>
      </c>
      <c r="L227" s="24" t="n">
        <v>0</v>
      </c>
    </row>
    <row r="228" customFormat="false" ht="15" hidden="false" customHeight="false" outlineLevel="0" collapsed="false">
      <c r="A228" s="18" t="s">
        <v>518</v>
      </c>
      <c r="B228" s="18" t="s">
        <v>502</v>
      </c>
      <c r="C228" s="18" t="s">
        <v>251</v>
      </c>
      <c r="D228" s="18" t="s">
        <v>127</v>
      </c>
      <c r="E228" s="24" t="n">
        <v>0</v>
      </c>
      <c r="F228" s="24" t="n">
        <v>0</v>
      </c>
      <c r="G228" s="24" t="n">
        <v>0</v>
      </c>
      <c r="H228" s="24" t="n">
        <v>0</v>
      </c>
      <c r="I228" s="24" t="n">
        <v>0</v>
      </c>
      <c r="J228" s="24" t="n">
        <v>0</v>
      </c>
      <c r="K228" s="24" t="n">
        <v>0</v>
      </c>
      <c r="L228" s="24" t="n">
        <v>0</v>
      </c>
    </row>
    <row r="229" customFormat="false" ht="15" hidden="false" customHeight="false" outlineLevel="0" collapsed="false">
      <c r="A229" s="18" t="s">
        <v>519</v>
      </c>
      <c r="B229" s="18" t="s">
        <v>502</v>
      </c>
      <c r="C229" s="18" t="s">
        <v>253</v>
      </c>
      <c r="D229" s="18" t="s">
        <v>254</v>
      </c>
      <c r="E229" s="24" t="n">
        <v>0</v>
      </c>
      <c r="F229" s="24" t="n">
        <v>0</v>
      </c>
      <c r="G229" s="24" t="n">
        <v>0</v>
      </c>
      <c r="H229" s="24" t="n">
        <v>0</v>
      </c>
      <c r="I229" s="24" t="n">
        <v>0</v>
      </c>
      <c r="J229" s="24" t="n">
        <v>0</v>
      </c>
      <c r="K229" s="24" t="n">
        <v>0</v>
      </c>
      <c r="L229" s="24" t="n">
        <v>0</v>
      </c>
    </row>
    <row r="230" customFormat="false" ht="15" hidden="false" customHeight="false" outlineLevel="0" collapsed="false">
      <c r="A230" s="18" t="s">
        <v>520</v>
      </c>
      <c r="B230" s="18" t="s">
        <v>502</v>
      </c>
      <c r="C230" s="18" t="s">
        <v>256</v>
      </c>
      <c r="D230" s="18" t="s">
        <v>125</v>
      </c>
      <c r="E230" s="24" t="n">
        <v>0</v>
      </c>
      <c r="F230" s="24" t="n">
        <v>0</v>
      </c>
      <c r="G230" s="24" t="n">
        <v>0</v>
      </c>
      <c r="H230" s="24" t="n">
        <v>0</v>
      </c>
      <c r="I230" s="24" t="n">
        <v>0</v>
      </c>
      <c r="J230" s="24" t="n">
        <v>0</v>
      </c>
      <c r="K230" s="24" t="n">
        <v>0</v>
      </c>
      <c r="L230" s="24" t="n">
        <v>0</v>
      </c>
    </row>
    <row r="231" customFormat="false" ht="15" hidden="false" customHeight="false" outlineLevel="0" collapsed="false">
      <c r="A231" s="18" t="s">
        <v>521</v>
      </c>
      <c r="B231" s="18" t="s">
        <v>502</v>
      </c>
      <c r="C231" s="18" t="s">
        <v>258</v>
      </c>
      <c r="D231" s="18" t="s">
        <v>88</v>
      </c>
      <c r="E231" s="24" t="n">
        <v>133</v>
      </c>
      <c r="F231" s="24" t="n">
        <v>804</v>
      </c>
      <c r="G231" s="24" t="n">
        <v>902</v>
      </c>
      <c r="H231" s="24" t="n">
        <v>4398</v>
      </c>
      <c r="I231" s="24" t="n">
        <v>1082</v>
      </c>
      <c r="J231" s="24" t="n">
        <v>1000</v>
      </c>
      <c r="K231" s="24" t="n">
        <v>759</v>
      </c>
      <c r="L231" s="24" t="n">
        <v>560</v>
      </c>
    </row>
    <row r="232" customFormat="false" ht="15" hidden="false" customHeight="false" outlineLevel="0" collapsed="false">
      <c r="A232" s="18" t="s">
        <v>522</v>
      </c>
      <c r="B232" s="18" t="s">
        <v>502</v>
      </c>
      <c r="C232" s="18" t="s">
        <v>260</v>
      </c>
      <c r="D232" s="18" t="s">
        <v>91</v>
      </c>
      <c r="E232" s="24" t="n">
        <v>0</v>
      </c>
      <c r="F232" s="24" t="n">
        <v>0</v>
      </c>
      <c r="G232" s="24" t="n">
        <v>0</v>
      </c>
      <c r="H232" s="24" t="n">
        <v>0</v>
      </c>
      <c r="I232" s="24" t="n">
        <v>0</v>
      </c>
      <c r="J232" s="24" t="n">
        <v>0</v>
      </c>
      <c r="K232" s="24" t="n">
        <v>0</v>
      </c>
      <c r="L232" s="24" t="n">
        <v>0</v>
      </c>
    </row>
    <row r="233" customFormat="false" ht="15" hidden="false" customHeight="false" outlineLevel="0" collapsed="false">
      <c r="A233" s="18" t="s">
        <v>523</v>
      </c>
      <c r="B233" s="18" t="s">
        <v>502</v>
      </c>
      <c r="C233" s="18" t="s">
        <v>262</v>
      </c>
      <c r="D233" s="18" t="s">
        <v>107</v>
      </c>
      <c r="E233" s="24" t="n">
        <v>0</v>
      </c>
      <c r="F233" s="24" t="n">
        <v>0</v>
      </c>
      <c r="G233" s="24" t="n">
        <v>0</v>
      </c>
      <c r="H233" s="24" t="n">
        <v>0</v>
      </c>
      <c r="I233" s="24" t="n">
        <v>0</v>
      </c>
      <c r="J233" s="24" t="n">
        <v>0</v>
      </c>
      <c r="K233" s="24" t="n">
        <v>0</v>
      </c>
      <c r="L233" s="24" t="n">
        <v>0</v>
      </c>
    </row>
    <row r="234" customFormat="false" ht="15" hidden="false" customHeight="false" outlineLevel="0" collapsed="false">
      <c r="A234" s="18" t="s">
        <v>524</v>
      </c>
      <c r="B234" s="18" t="s">
        <v>502</v>
      </c>
      <c r="C234" s="18" t="s">
        <v>264</v>
      </c>
      <c r="D234" s="18" t="s">
        <v>94</v>
      </c>
      <c r="E234" s="24" t="n">
        <v>0</v>
      </c>
      <c r="F234" s="24" t="n">
        <v>0</v>
      </c>
      <c r="G234" s="24" t="n">
        <v>0</v>
      </c>
      <c r="H234" s="24" t="n">
        <v>0</v>
      </c>
      <c r="I234" s="24" t="n">
        <v>0</v>
      </c>
      <c r="J234" s="24" t="n">
        <v>0</v>
      </c>
      <c r="K234" s="24" t="n">
        <v>0</v>
      </c>
      <c r="L234" s="24" t="n">
        <v>0</v>
      </c>
    </row>
    <row r="235" customFormat="false" ht="15" hidden="false" customHeight="false" outlineLevel="0" collapsed="false">
      <c r="A235" s="18" t="s">
        <v>525</v>
      </c>
      <c r="B235" s="18" t="s">
        <v>502</v>
      </c>
      <c r="C235" s="18" t="s">
        <v>266</v>
      </c>
      <c r="D235" s="18" t="s">
        <v>96</v>
      </c>
      <c r="E235" s="24" t="n">
        <v>0</v>
      </c>
      <c r="F235" s="24" t="n">
        <v>0</v>
      </c>
      <c r="G235" s="24" t="n">
        <v>0</v>
      </c>
      <c r="H235" s="24" t="n">
        <v>0</v>
      </c>
      <c r="I235" s="24" t="n">
        <v>0</v>
      </c>
      <c r="J235" s="24" t="n">
        <v>0</v>
      </c>
      <c r="K235" s="24" t="n">
        <v>0</v>
      </c>
      <c r="L235" s="24" t="n">
        <v>0</v>
      </c>
    </row>
    <row r="236" customFormat="false" ht="15" hidden="false" customHeight="false" outlineLevel="0" collapsed="false">
      <c r="A236" s="18" t="s">
        <v>526</v>
      </c>
      <c r="B236" s="18" t="s">
        <v>502</v>
      </c>
      <c r="C236" s="18" t="s">
        <v>268</v>
      </c>
      <c r="D236" s="18" t="s">
        <v>95</v>
      </c>
      <c r="E236" s="24" t="n">
        <v>0</v>
      </c>
      <c r="F236" s="24" t="n">
        <v>0</v>
      </c>
      <c r="G236" s="24" t="n">
        <v>0</v>
      </c>
      <c r="H236" s="24" t="n">
        <v>0</v>
      </c>
      <c r="I236" s="24" t="n">
        <v>0</v>
      </c>
      <c r="J236" s="24" t="n">
        <v>0</v>
      </c>
      <c r="K236" s="24" t="n">
        <v>0</v>
      </c>
      <c r="L236" s="24" t="n">
        <v>0</v>
      </c>
    </row>
    <row r="237" customFormat="false" ht="15" hidden="false" customHeight="false" outlineLevel="0" collapsed="false">
      <c r="A237" s="18" t="s">
        <v>527</v>
      </c>
      <c r="B237" s="18" t="s">
        <v>502</v>
      </c>
      <c r="C237" s="18" t="s">
        <v>270</v>
      </c>
      <c r="D237" s="18" t="s">
        <v>90</v>
      </c>
      <c r="E237" s="24" t="n">
        <v>0</v>
      </c>
      <c r="F237" s="24" t="n">
        <v>0</v>
      </c>
      <c r="G237" s="24" t="n">
        <v>0</v>
      </c>
      <c r="H237" s="24" t="n">
        <v>0</v>
      </c>
      <c r="I237" s="24" t="n">
        <v>0</v>
      </c>
      <c r="J237" s="24" t="n">
        <v>0</v>
      </c>
      <c r="K237" s="24" t="n">
        <v>0</v>
      </c>
      <c r="L237" s="24" t="n">
        <v>0</v>
      </c>
    </row>
    <row r="238" customFormat="false" ht="15" hidden="false" customHeight="false" outlineLevel="0" collapsed="false">
      <c r="A238" s="18" t="s">
        <v>528</v>
      </c>
      <c r="B238" s="18" t="s">
        <v>502</v>
      </c>
      <c r="C238" s="18" t="s">
        <v>272</v>
      </c>
      <c r="D238" s="18" t="s">
        <v>89</v>
      </c>
      <c r="E238" s="24" t="n">
        <v>0</v>
      </c>
      <c r="F238" s="24" t="n">
        <v>0</v>
      </c>
      <c r="G238" s="24" t="n">
        <v>0</v>
      </c>
      <c r="H238" s="24" t="n">
        <v>0</v>
      </c>
      <c r="I238" s="24" t="n">
        <v>0</v>
      </c>
      <c r="J238" s="24" t="n">
        <v>0</v>
      </c>
      <c r="K238" s="24" t="n">
        <v>0</v>
      </c>
      <c r="L238" s="24" t="n">
        <v>0</v>
      </c>
    </row>
    <row r="239" customFormat="false" ht="15" hidden="false" customHeight="false" outlineLevel="0" collapsed="false">
      <c r="A239" s="18" t="s">
        <v>529</v>
      </c>
      <c r="B239" s="18" t="s">
        <v>502</v>
      </c>
      <c r="C239" s="18" t="s">
        <v>274</v>
      </c>
      <c r="D239" s="18" t="s">
        <v>93</v>
      </c>
      <c r="E239" s="24" t="n">
        <v>0</v>
      </c>
      <c r="F239" s="24" t="n">
        <v>0</v>
      </c>
      <c r="G239" s="24" t="n">
        <v>0</v>
      </c>
      <c r="H239" s="24" t="n">
        <v>0</v>
      </c>
      <c r="I239" s="24" t="n">
        <v>0</v>
      </c>
      <c r="J239" s="24" t="n">
        <v>0</v>
      </c>
      <c r="K239" s="24" t="n">
        <v>0</v>
      </c>
      <c r="L239" s="24" t="n">
        <v>0</v>
      </c>
    </row>
    <row r="240" customFormat="false" ht="15" hidden="false" customHeight="false" outlineLevel="0" collapsed="false">
      <c r="A240" s="18" t="s">
        <v>530</v>
      </c>
      <c r="B240" s="18" t="s">
        <v>502</v>
      </c>
      <c r="C240" s="18" t="s">
        <v>276</v>
      </c>
      <c r="D240" s="18" t="s">
        <v>106</v>
      </c>
      <c r="E240" s="24" t="n">
        <v>0</v>
      </c>
      <c r="F240" s="24" t="n">
        <v>0</v>
      </c>
      <c r="G240" s="24" t="n">
        <v>0</v>
      </c>
      <c r="H240" s="24" t="n">
        <v>0</v>
      </c>
      <c r="I240" s="24" t="n">
        <v>0</v>
      </c>
      <c r="J240" s="24" t="n">
        <v>0</v>
      </c>
      <c r="K240" s="24" t="n">
        <v>0</v>
      </c>
      <c r="L240" s="24" t="n">
        <v>0</v>
      </c>
    </row>
    <row r="241" customFormat="false" ht="15" hidden="false" customHeight="false" outlineLevel="0" collapsed="false">
      <c r="A241" s="18" t="s">
        <v>531</v>
      </c>
      <c r="B241" s="18" t="s">
        <v>502</v>
      </c>
      <c r="C241" s="18" t="s">
        <v>278</v>
      </c>
      <c r="D241" s="18" t="s">
        <v>108</v>
      </c>
      <c r="E241" s="24" t="n">
        <v>0</v>
      </c>
      <c r="F241" s="24" t="n">
        <v>0</v>
      </c>
      <c r="G241" s="24" t="n">
        <v>0</v>
      </c>
      <c r="H241" s="24" t="n">
        <v>0</v>
      </c>
      <c r="I241" s="24" t="n">
        <v>0</v>
      </c>
      <c r="J241" s="24" t="n">
        <v>0</v>
      </c>
      <c r="K241" s="24" t="n">
        <v>0</v>
      </c>
      <c r="L241" s="24" t="n">
        <v>0</v>
      </c>
    </row>
    <row r="242" customFormat="false" ht="15" hidden="false" customHeight="false" outlineLevel="0" collapsed="false">
      <c r="A242" s="18" t="s">
        <v>532</v>
      </c>
      <c r="B242" s="18" t="s">
        <v>502</v>
      </c>
      <c r="C242" s="18" t="s">
        <v>280</v>
      </c>
      <c r="D242" s="18" t="s">
        <v>109</v>
      </c>
      <c r="E242" s="24" t="n">
        <v>0</v>
      </c>
      <c r="F242" s="24" t="n">
        <v>0</v>
      </c>
      <c r="G242" s="24" t="n">
        <v>0</v>
      </c>
      <c r="H242" s="24" t="n">
        <v>0</v>
      </c>
      <c r="I242" s="24" t="n">
        <v>0</v>
      </c>
      <c r="J242" s="24" t="n">
        <v>0</v>
      </c>
      <c r="K242" s="24" t="n">
        <v>0</v>
      </c>
      <c r="L242" s="24" t="n">
        <v>0</v>
      </c>
    </row>
    <row r="243" customFormat="false" ht="15" hidden="false" customHeight="false" outlineLevel="0" collapsed="false">
      <c r="A243" s="18" t="s">
        <v>533</v>
      </c>
      <c r="B243" s="18" t="s">
        <v>502</v>
      </c>
      <c r="C243" s="18" t="s">
        <v>282</v>
      </c>
      <c r="D243" s="18" t="s">
        <v>111</v>
      </c>
      <c r="E243" s="24" t="n">
        <v>0</v>
      </c>
      <c r="F243" s="24" t="n">
        <v>0</v>
      </c>
      <c r="G243" s="24" t="n">
        <v>0</v>
      </c>
      <c r="H243" s="24" t="n">
        <v>0</v>
      </c>
      <c r="I243" s="24" t="n">
        <v>0</v>
      </c>
      <c r="J243" s="24" t="n">
        <v>0</v>
      </c>
      <c r="K243" s="24" t="n">
        <v>0</v>
      </c>
      <c r="L243" s="24" t="n">
        <v>0</v>
      </c>
    </row>
    <row r="244" customFormat="false" ht="15" hidden="false" customHeight="false" outlineLevel="0" collapsed="false">
      <c r="A244" s="18" t="s">
        <v>534</v>
      </c>
      <c r="B244" s="18" t="s">
        <v>502</v>
      </c>
      <c r="C244" s="18" t="s">
        <v>284</v>
      </c>
      <c r="D244" s="18" t="s">
        <v>110</v>
      </c>
      <c r="E244" s="24" t="n">
        <v>0</v>
      </c>
      <c r="F244" s="24" t="n">
        <v>0</v>
      </c>
      <c r="G244" s="24" t="n">
        <v>0</v>
      </c>
      <c r="H244" s="24" t="n">
        <v>0</v>
      </c>
      <c r="I244" s="24" t="n">
        <v>0</v>
      </c>
      <c r="J244" s="24" t="n">
        <v>0</v>
      </c>
      <c r="K244" s="24" t="n">
        <v>0</v>
      </c>
      <c r="L244" s="24" t="n">
        <v>0</v>
      </c>
    </row>
    <row r="245" customFormat="false" ht="15" hidden="false" customHeight="false" outlineLevel="0" collapsed="false">
      <c r="A245" s="18" t="s">
        <v>535</v>
      </c>
      <c r="B245" s="18" t="s">
        <v>502</v>
      </c>
      <c r="C245" s="18" t="s">
        <v>286</v>
      </c>
      <c r="D245" s="18" t="s">
        <v>112</v>
      </c>
      <c r="E245" s="24" t="n">
        <v>0</v>
      </c>
      <c r="F245" s="24" t="n">
        <v>0</v>
      </c>
      <c r="G245" s="24" t="n">
        <v>0</v>
      </c>
      <c r="H245" s="24" t="n">
        <v>0</v>
      </c>
      <c r="I245" s="24" t="n">
        <v>0</v>
      </c>
      <c r="J245" s="24" t="n">
        <v>0</v>
      </c>
      <c r="K245" s="24" t="n">
        <v>0</v>
      </c>
      <c r="L245" s="24" t="n">
        <v>0</v>
      </c>
    </row>
    <row r="246" customFormat="false" ht="15" hidden="false" customHeight="false" outlineLevel="0" collapsed="false">
      <c r="A246" s="18" t="s">
        <v>536</v>
      </c>
      <c r="B246" s="18" t="s">
        <v>502</v>
      </c>
      <c r="C246" s="18" t="s">
        <v>288</v>
      </c>
      <c r="D246" s="18" t="s">
        <v>98</v>
      </c>
      <c r="E246" s="24" t="n">
        <v>0</v>
      </c>
      <c r="F246" s="24" t="n">
        <v>0</v>
      </c>
      <c r="G246" s="24" t="n">
        <v>0</v>
      </c>
      <c r="H246" s="24" t="n">
        <v>0</v>
      </c>
      <c r="I246" s="24" t="n">
        <v>0</v>
      </c>
      <c r="J246" s="24" t="n">
        <v>0</v>
      </c>
      <c r="K246" s="24" t="n">
        <v>0</v>
      </c>
      <c r="L246" s="24" t="n">
        <v>0</v>
      </c>
    </row>
    <row r="247" customFormat="false" ht="15" hidden="false" customHeight="false" outlineLevel="0" collapsed="false">
      <c r="A247" s="18" t="s">
        <v>537</v>
      </c>
      <c r="B247" s="18" t="s">
        <v>502</v>
      </c>
      <c r="C247" s="18" t="s">
        <v>290</v>
      </c>
      <c r="D247" s="18" t="s">
        <v>97</v>
      </c>
      <c r="E247" s="24" t="n">
        <v>0</v>
      </c>
      <c r="F247" s="24" t="n">
        <v>0</v>
      </c>
      <c r="G247" s="24" t="n">
        <v>0</v>
      </c>
      <c r="H247" s="24" t="n">
        <v>0</v>
      </c>
      <c r="I247" s="24" t="n">
        <v>0</v>
      </c>
      <c r="J247" s="24" t="n">
        <v>0</v>
      </c>
      <c r="K247" s="24" t="n">
        <v>0</v>
      </c>
      <c r="L247" s="24" t="n">
        <v>0</v>
      </c>
    </row>
    <row r="248" customFormat="false" ht="15" hidden="false" customHeight="false" outlineLevel="0" collapsed="false">
      <c r="A248" s="18" t="s">
        <v>538</v>
      </c>
      <c r="B248" s="18" t="s">
        <v>502</v>
      </c>
      <c r="C248" s="18" t="s">
        <v>292</v>
      </c>
      <c r="D248" s="18" t="s">
        <v>99</v>
      </c>
      <c r="E248" s="24" t="n">
        <v>0</v>
      </c>
      <c r="F248" s="24" t="n">
        <v>0</v>
      </c>
      <c r="G248" s="24" t="n">
        <v>0</v>
      </c>
      <c r="H248" s="24" t="n">
        <v>0</v>
      </c>
      <c r="I248" s="24" t="n">
        <v>0</v>
      </c>
      <c r="J248" s="24" t="n">
        <v>0</v>
      </c>
      <c r="K248" s="24" t="n">
        <v>0</v>
      </c>
      <c r="L248" s="24" t="n">
        <v>0</v>
      </c>
    </row>
    <row r="249" customFormat="false" ht="15" hidden="false" customHeight="false" outlineLevel="0" collapsed="false">
      <c r="A249" s="18" t="s">
        <v>539</v>
      </c>
      <c r="B249" s="18" t="s">
        <v>502</v>
      </c>
      <c r="C249" s="18" t="s">
        <v>294</v>
      </c>
      <c r="D249" s="18" t="s">
        <v>100</v>
      </c>
      <c r="E249" s="24" t="n">
        <v>0</v>
      </c>
      <c r="F249" s="24" t="n">
        <v>0</v>
      </c>
      <c r="G249" s="24" t="n">
        <v>0</v>
      </c>
      <c r="H249" s="24" t="n">
        <v>0</v>
      </c>
      <c r="I249" s="24" t="n">
        <v>0</v>
      </c>
      <c r="J249" s="24" t="n">
        <v>0</v>
      </c>
      <c r="K249" s="24" t="n">
        <v>0</v>
      </c>
      <c r="L249" s="24" t="n">
        <v>0</v>
      </c>
    </row>
    <row r="250" customFormat="false" ht="15" hidden="false" customHeight="false" outlineLevel="0" collapsed="false">
      <c r="A250" s="18" t="s">
        <v>540</v>
      </c>
      <c r="B250" s="18" t="s">
        <v>502</v>
      </c>
      <c r="C250" s="18" t="s">
        <v>296</v>
      </c>
      <c r="D250" s="18" t="s">
        <v>297</v>
      </c>
      <c r="E250" s="24" t="n">
        <v>0</v>
      </c>
      <c r="F250" s="24" t="n">
        <v>0</v>
      </c>
      <c r="G250" s="24" t="n">
        <v>0</v>
      </c>
      <c r="H250" s="24" t="n">
        <v>0</v>
      </c>
      <c r="I250" s="24" t="n">
        <v>0</v>
      </c>
      <c r="J250" s="24" t="n">
        <v>0</v>
      </c>
      <c r="K250" s="24" t="n">
        <v>0</v>
      </c>
      <c r="L250" s="24" t="n">
        <v>0</v>
      </c>
    </row>
    <row r="251" customFormat="false" ht="15" hidden="false" customHeight="false" outlineLevel="0" collapsed="false">
      <c r="A251" s="18" t="s">
        <v>541</v>
      </c>
      <c r="B251" s="18" t="s">
        <v>502</v>
      </c>
      <c r="C251" s="18" t="s">
        <v>299</v>
      </c>
      <c r="D251" s="18" t="s">
        <v>101</v>
      </c>
      <c r="E251" s="24" t="n">
        <v>0</v>
      </c>
      <c r="F251" s="24" t="n">
        <v>0</v>
      </c>
      <c r="G251" s="24" t="n">
        <v>0</v>
      </c>
      <c r="H251" s="24" t="n">
        <v>0</v>
      </c>
      <c r="I251" s="24" t="n">
        <v>0</v>
      </c>
      <c r="J251" s="24" t="n">
        <v>0</v>
      </c>
      <c r="K251" s="24" t="n">
        <v>0</v>
      </c>
      <c r="L251" s="24" t="n">
        <v>0</v>
      </c>
    </row>
    <row r="252" customFormat="false" ht="15" hidden="false" customHeight="false" outlineLevel="0" collapsed="false">
      <c r="A252" s="18" t="s">
        <v>542</v>
      </c>
      <c r="B252" s="18" t="s">
        <v>502</v>
      </c>
      <c r="C252" s="18" t="s">
        <v>301</v>
      </c>
      <c r="D252" s="18" t="s">
        <v>72</v>
      </c>
      <c r="E252" s="24" t="n">
        <v>33105</v>
      </c>
      <c r="F252" s="24" t="n">
        <v>33560</v>
      </c>
      <c r="G252" s="24" t="n">
        <v>34112</v>
      </c>
      <c r="H252" s="24" t="n">
        <v>33996</v>
      </c>
      <c r="I252" s="24" t="n">
        <v>37213</v>
      </c>
      <c r="J252" s="24" t="n">
        <v>39413</v>
      </c>
      <c r="K252" s="24" t="n">
        <v>41638</v>
      </c>
      <c r="L252" s="24" t="n">
        <v>43715</v>
      </c>
    </row>
    <row r="253" customFormat="false" ht="15" hidden="false" customHeight="false" outlineLevel="0" collapsed="false">
      <c r="A253" s="18" t="s">
        <v>543</v>
      </c>
      <c r="B253" s="18" t="s">
        <v>502</v>
      </c>
      <c r="C253" s="18" t="s">
        <v>303</v>
      </c>
      <c r="D253" s="18" t="s">
        <v>70</v>
      </c>
      <c r="E253" s="24" t="n">
        <v>66767</v>
      </c>
      <c r="F253" s="24" t="n">
        <v>68650</v>
      </c>
      <c r="G253" s="24" t="n">
        <v>70306</v>
      </c>
      <c r="H253" s="24" t="n">
        <v>69109</v>
      </c>
      <c r="I253" s="24" t="n">
        <v>82567</v>
      </c>
      <c r="J253" s="24" t="n">
        <v>83774</v>
      </c>
      <c r="K253" s="24" t="n">
        <v>87987</v>
      </c>
      <c r="L253" s="24" t="n">
        <v>91789</v>
      </c>
    </row>
    <row r="254" customFormat="false" ht="15" hidden="false" customHeight="false" outlineLevel="0" collapsed="false">
      <c r="A254" s="18" t="s">
        <v>544</v>
      </c>
      <c r="B254" s="18" t="s">
        <v>502</v>
      </c>
      <c r="C254" s="18" t="s">
        <v>305</v>
      </c>
      <c r="D254" s="18" t="s">
        <v>69</v>
      </c>
      <c r="E254" s="24" t="n">
        <v>77578</v>
      </c>
      <c r="F254" s="24" t="n">
        <v>78660</v>
      </c>
      <c r="G254" s="24" t="n">
        <v>80536</v>
      </c>
      <c r="H254" s="24" t="n">
        <v>84385</v>
      </c>
      <c r="I254" s="24" t="n">
        <v>91666</v>
      </c>
      <c r="J254" s="24" t="n">
        <v>96885</v>
      </c>
      <c r="K254" s="24" t="n">
        <v>104180</v>
      </c>
      <c r="L254" s="24" t="n">
        <v>109972</v>
      </c>
    </row>
    <row r="255" customFormat="false" ht="15" hidden="false" customHeight="false" outlineLevel="0" collapsed="false">
      <c r="A255" s="18" t="s">
        <v>545</v>
      </c>
      <c r="B255" s="18" t="s">
        <v>502</v>
      </c>
      <c r="C255" s="18" t="s">
        <v>307</v>
      </c>
      <c r="D255" s="18" t="s">
        <v>73</v>
      </c>
      <c r="E255" s="24" t="n">
        <v>0</v>
      </c>
      <c r="F255" s="24" t="n">
        <v>0</v>
      </c>
      <c r="G255" s="24" t="n">
        <v>0</v>
      </c>
      <c r="H255" s="24" t="n">
        <v>2207</v>
      </c>
      <c r="I255" s="24" t="n">
        <v>10749</v>
      </c>
      <c r="J255" s="24" t="n">
        <v>8007</v>
      </c>
      <c r="K255" s="24" t="n">
        <v>997</v>
      </c>
      <c r="L255" s="24" t="n">
        <v>707</v>
      </c>
    </row>
    <row r="256" customFormat="false" ht="15" hidden="false" customHeight="false" outlineLevel="0" collapsed="false">
      <c r="A256" s="18" t="s">
        <v>546</v>
      </c>
      <c r="B256" s="18" t="s">
        <v>502</v>
      </c>
      <c r="C256" s="18" t="s">
        <v>309</v>
      </c>
      <c r="D256" s="18" t="s">
        <v>74</v>
      </c>
      <c r="E256" s="24" t="n">
        <v>2990</v>
      </c>
      <c r="F256" s="24" t="n">
        <v>3059</v>
      </c>
      <c r="G256" s="24" t="n">
        <v>3172</v>
      </c>
      <c r="H256" s="24" t="n">
        <v>3142</v>
      </c>
      <c r="I256" s="24" t="n">
        <v>3464</v>
      </c>
      <c r="J256" s="24" t="n">
        <v>3652</v>
      </c>
      <c r="K256" s="24" t="n">
        <v>3912</v>
      </c>
      <c r="L256" s="24" t="n">
        <v>4058</v>
      </c>
    </row>
    <row r="257" customFormat="false" ht="15" hidden="false" customHeight="false" outlineLevel="0" collapsed="false">
      <c r="A257" s="18" t="s">
        <v>547</v>
      </c>
      <c r="B257" s="18" t="s">
        <v>502</v>
      </c>
      <c r="C257" s="18" t="s">
        <v>311</v>
      </c>
      <c r="D257" s="18" t="s">
        <v>75</v>
      </c>
      <c r="E257" s="24" t="n">
        <v>74</v>
      </c>
      <c r="F257" s="24" t="n">
        <v>23</v>
      </c>
      <c r="G257" s="24" t="n">
        <v>83</v>
      </c>
      <c r="H257" s="24" t="n">
        <v>60</v>
      </c>
      <c r="I257" s="24" t="n">
        <v>546</v>
      </c>
      <c r="J257" s="24" t="n">
        <v>361</v>
      </c>
      <c r="K257" s="24" t="n">
        <v>337</v>
      </c>
      <c r="L257" s="24" t="n">
        <v>355</v>
      </c>
    </row>
    <row r="258" customFormat="false" ht="15" hidden="false" customHeight="false" outlineLevel="0" collapsed="false">
      <c r="A258" s="18" t="s">
        <v>548</v>
      </c>
      <c r="B258" s="18" t="s">
        <v>502</v>
      </c>
      <c r="C258" s="18" t="s">
        <v>313</v>
      </c>
      <c r="D258" s="18" t="s">
        <v>114</v>
      </c>
      <c r="E258" s="24" t="n">
        <v>0</v>
      </c>
      <c r="F258" s="24" t="n">
        <v>0</v>
      </c>
      <c r="G258" s="24" t="n">
        <v>0</v>
      </c>
      <c r="H258" s="24" t="n">
        <v>0</v>
      </c>
      <c r="I258" s="24" t="n">
        <v>0</v>
      </c>
      <c r="J258" s="24" t="n">
        <v>0</v>
      </c>
      <c r="K258" s="24" t="n">
        <v>0</v>
      </c>
      <c r="L258" s="24" t="n">
        <v>0</v>
      </c>
    </row>
    <row r="259" customFormat="false" ht="15" hidden="false" customHeight="false" outlineLevel="0" collapsed="false">
      <c r="A259" s="18" t="s">
        <v>549</v>
      </c>
      <c r="B259" s="18" t="s">
        <v>502</v>
      </c>
      <c r="C259" s="18" t="s">
        <v>315</v>
      </c>
      <c r="D259" s="18" t="s">
        <v>113</v>
      </c>
      <c r="E259" s="24" t="n">
        <v>0</v>
      </c>
      <c r="F259" s="24" t="n">
        <v>0</v>
      </c>
      <c r="G259" s="24" t="n">
        <v>0</v>
      </c>
      <c r="H259" s="24" t="n">
        <v>0</v>
      </c>
      <c r="I259" s="24" t="n">
        <v>0</v>
      </c>
      <c r="J259" s="24" t="n">
        <v>0</v>
      </c>
      <c r="K259" s="24" t="n">
        <v>0</v>
      </c>
      <c r="L259" s="24" t="n">
        <v>0</v>
      </c>
    </row>
    <row r="260" customFormat="false" ht="15" hidden="false" customHeight="false" outlineLevel="0" collapsed="false">
      <c r="A260" s="18" t="s">
        <v>550</v>
      </c>
      <c r="B260" s="18" t="s">
        <v>502</v>
      </c>
      <c r="C260" s="18" t="s">
        <v>317</v>
      </c>
      <c r="D260" s="18" t="s">
        <v>115</v>
      </c>
      <c r="E260" s="24" t="n">
        <v>0</v>
      </c>
      <c r="F260" s="24" t="n">
        <v>0</v>
      </c>
      <c r="G260" s="24" t="n">
        <v>0</v>
      </c>
      <c r="H260" s="24" t="n">
        <v>0</v>
      </c>
      <c r="I260" s="24" t="n">
        <v>0</v>
      </c>
      <c r="J260" s="24" t="n">
        <v>0</v>
      </c>
      <c r="K260" s="24" t="n">
        <v>0</v>
      </c>
      <c r="L260" s="24" t="n">
        <v>0</v>
      </c>
    </row>
    <row r="261" customFormat="false" ht="15" hidden="false" customHeight="false" outlineLevel="0" collapsed="false">
      <c r="A261" s="18" t="s">
        <v>551</v>
      </c>
      <c r="B261" s="18" t="s">
        <v>502</v>
      </c>
      <c r="C261" s="18" t="s">
        <v>319</v>
      </c>
      <c r="D261" s="18" t="s">
        <v>116</v>
      </c>
      <c r="E261" s="24" t="n">
        <v>0</v>
      </c>
      <c r="F261" s="24" t="n">
        <v>0</v>
      </c>
      <c r="G261" s="24" t="n">
        <v>0</v>
      </c>
      <c r="H261" s="24" t="n">
        <v>0</v>
      </c>
      <c r="I261" s="24" t="n">
        <v>0</v>
      </c>
      <c r="J261" s="24" t="n">
        <v>0</v>
      </c>
      <c r="K261" s="24" t="n">
        <v>0</v>
      </c>
      <c r="L261" s="24" t="n">
        <v>0</v>
      </c>
    </row>
    <row r="262" customFormat="false" ht="15" hidden="false" customHeight="false" outlineLevel="0" collapsed="false">
      <c r="A262" s="18" t="s">
        <v>552</v>
      </c>
      <c r="B262" s="18" t="s">
        <v>502</v>
      </c>
      <c r="C262" s="18" t="s">
        <v>321</v>
      </c>
      <c r="D262" s="18" t="s">
        <v>322</v>
      </c>
      <c r="E262" s="24" t="n">
        <v>0</v>
      </c>
      <c r="F262" s="24" t="n">
        <v>0</v>
      </c>
      <c r="G262" s="24" t="n">
        <v>0</v>
      </c>
      <c r="H262" s="24" t="n">
        <v>0</v>
      </c>
      <c r="I262" s="24" t="n">
        <v>0</v>
      </c>
      <c r="J262" s="24" t="n">
        <v>0</v>
      </c>
      <c r="K262" s="24" t="n">
        <v>0</v>
      </c>
      <c r="L262" s="24" t="n">
        <v>0</v>
      </c>
    </row>
    <row r="263" customFormat="false" ht="15" hidden="false" customHeight="false" outlineLevel="0" collapsed="false">
      <c r="A263" s="18" t="s">
        <v>553</v>
      </c>
      <c r="B263" s="18" t="s">
        <v>502</v>
      </c>
      <c r="C263" s="18" t="s">
        <v>324</v>
      </c>
      <c r="D263" s="18" t="s">
        <v>117</v>
      </c>
      <c r="E263" s="24" t="n">
        <v>0</v>
      </c>
      <c r="F263" s="24" t="n">
        <v>0</v>
      </c>
      <c r="G263" s="24" t="n">
        <v>0</v>
      </c>
      <c r="H263" s="24" t="n">
        <v>0</v>
      </c>
      <c r="I263" s="24" t="n">
        <v>0</v>
      </c>
      <c r="J263" s="24" t="n">
        <v>0</v>
      </c>
      <c r="K263" s="24" t="n">
        <v>0</v>
      </c>
      <c r="L263" s="24" t="n">
        <v>0</v>
      </c>
    </row>
    <row r="264" customFormat="false" ht="15" hidden="false" customHeight="false" outlineLevel="0" collapsed="false">
      <c r="A264" s="18" t="s">
        <v>554</v>
      </c>
      <c r="B264" s="18" t="s">
        <v>502</v>
      </c>
      <c r="C264" s="18" t="s">
        <v>326</v>
      </c>
      <c r="D264" s="18" t="s">
        <v>81</v>
      </c>
      <c r="E264" s="24" t="n">
        <v>0</v>
      </c>
      <c r="F264" s="24" t="n">
        <v>0</v>
      </c>
      <c r="G264" s="24" t="n">
        <v>0</v>
      </c>
      <c r="H264" s="24" t="n">
        <v>0</v>
      </c>
      <c r="I264" s="24" t="n">
        <v>0</v>
      </c>
      <c r="J264" s="24" t="n">
        <v>0</v>
      </c>
      <c r="K264" s="24" t="n">
        <v>0</v>
      </c>
      <c r="L264" s="24" t="n">
        <v>0</v>
      </c>
    </row>
    <row r="265" customFormat="false" ht="15" hidden="false" customHeight="false" outlineLevel="0" collapsed="false">
      <c r="A265" s="18" t="s">
        <v>555</v>
      </c>
      <c r="B265" s="18" t="s">
        <v>502</v>
      </c>
      <c r="C265" s="18" t="s">
        <v>328</v>
      </c>
      <c r="D265" s="18" t="s">
        <v>80</v>
      </c>
      <c r="E265" s="24" t="n">
        <v>0</v>
      </c>
      <c r="F265" s="24" t="n">
        <v>0</v>
      </c>
      <c r="G265" s="24" t="n">
        <v>0</v>
      </c>
      <c r="H265" s="24" t="n">
        <v>0</v>
      </c>
      <c r="I265" s="24" t="n">
        <v>0</v>
      </c>
      <c r="J265" s="24" t="n">
        <v>0</v>
      </c>
      <c r="K265" s="24" t="n">
        <v>0</v>
      </c>
      <c r="L265" s="24" t="n">
        <v>0</v>
      </c>
    </row>
    <row r="266" customFormat="false" ht="15" hidden="false" customHeight="false" outlineLevel="0" collapsed="false">
      <c r="A266" s="18" t="s">
        <v>556</v>
      </c>
      <c r="B266" s="18" t="s">
        <v>502</v>
      </c>
      <c r="C266" s="18" t="s">
        <v>330</v>
      </c>
      <c r="D266" s="18" t="s">
        <v>86</v>
      </c>
      <c r="E266" s="24" t="n">
        <v>0</v>
      </c>
      <c r="F266" s="24" t="n">
        <v>0</v>
      </c>
      <c r="G266" s="24" t="n">
        <v>0</v>
      </c>
      <c r="H266" s="24" t="n">
        <v>0</v>
      </c>
      <c r="I266" s="24" t="n">
        <v>0</v>
      </c>
      <c r="J266" s="24" t="n">
        <v>0</v>
      </c>
      <c r="K266" s="24" t="n">
        <v>0</v>
      </c>
      <c r="L266" s="24" t="n">
        <v>0</v>
      </c>
    </row>
    <row r="267" customFormat="false" ht="15" hidden="false" customHeight="false" outlineLevel="0" collapsed="false">
      <c r="A267" s="18" t="s">
        <v>557</v>
      </c>
      <c r="B267" s="18" t="s">
        <v>502</v>
      </c>
      <c r="C267" s="18" t="s">
        <v>332</v>
      </c>
      <c r="D267" s="18" t="s">
        <v>84</v>
      </c>
      <c r="E267" s="24" t="n">
        <v>0</v>
      </c>
      <c r="F267" s="24" t="n">
        <v>0</v>
      </c>
      <c r="G267" s="24" t="n">
        <v>0</v>
      </c>
      <c r="H267" s="24" t="n">
        <v>0</v>
      </c>
      <c r="I267" s="24" t="n">
        <v>0</v>
      </c>
      <c r="J267" s="24" t="n">
        <v>0</v>
      </c>
      <c r="K267" s="24" t="n">
        <v>0</v>
      </c>
      <c r="L267" s="24" t="n">
        <v>0</v>
      </c>
    </row>
    <row r="268" customFormat="false" ht="15" hidden="false" customHeight="false" outlineLevel="0" collapsed="false">
      <c r="A268" s="18" t="s">
        <v>558</v>
      </c>
      <c r="B268" s="18" t="s">
        <v>502</v>
      </c>
      <c r="C268" s="18" t="s">
        <v>334</v>
      </c>
      <c r="D268" s="18" t="s">
        <v>85</v>
      </c>
      <c r="E268" s="24" t="n">
        <v>0</v>
      </c>
      <c r="F268" s="24" t="n">
        <v>0</v>
      </c>
      <c r="G268" s="24" t="n">
        <v>0</v>
      </c>
      <c r="H268" s="24" t="n">
        <v>0</v>
      </c>
      <c r="I268" s="24" t="n">
        <v>0</v>
      </c>
      <c r="J268" s="24" t="n">
        <v>0</v>
      </c>
      <c r="K268" s="24" t="n">
        <v>0</v>
      </c>
      <c r="L268" s="24" t="n">
        <v>0</v>
      </c>
    </row>
    <row r="269" customFormat="false" ht="15" hidden="false" customHeight="false" outlineLevel="0" collapsed="false">
      <c r="A269" s="18" t="s">
        <v>559</v>
      </c>
      <c r="B269" s="18" t="s">
        <v>502</v>
      </c>
      <c r="C269" s="18" t="s">
        <v>336</v>
      </c>
      <c r="D269" s="18" t="s">
        <v>82</v>
      </c>
      <c r="E269" s="24" t="n">
        <v>0</v>
      </c>
      <c r="F269" s="24" t="n">
        <v>0</v>
      </c>
      <c r="G269" s="24" t="n">
        <v>0</v>
      </c>
      <c r="H269" s="24" t="n">
        <v>0</v>
      </c>
      <c r="I269" s="24" t="n">
        <v>0</v>
      </c>
      <c r="J269" s="24" t="n">
        <v>0</v>
      </c>
      <c r="K269" s="24" t="n">
        <v>0</v>
      </c>
      <c r="L269" s="24" t="n">
        <v>0</v>
      </c>
    </row>
    <row r="270" customFormat="false" ht="15" hidden="false" customHeight="false" outlineLevel="0" collapsed="false">
      <c r="A270" s="18" t="s">
        <v>560</v>
      </c>
      <c r="B270" s="18" t="s">
        <v>502</v>
      </c>
      <c r="C270" s="18" t="s">
        <v>338</v>
      </c>
      <c r="D270" s="18" t="s">
        <v>339</v>
      </c>
      <c r="E270" s="24" t="n">
        <v>0</v>
      </c>
      <c r="F270" s="24" t="n">
        <v>0</v>
      </c>
      <c r="G270" s="24" t="n">
        <v>0</v>
      </c>
      <c r="H270" s="24" t="n">
        <v>0</v>
      </c>
      <c r="I270" s="24" t="n">
        <v>0</v>
      </c>
      <c r="J270" s="24" t="n">
        <v>0</v>
      </c>
      <c r="K270" s="24" t="n">
        <v>0</v>
      </c>
      <c r="L270" s="24" t="n">
        <v>0</v>
      </c>
    </row>
    <row r="271" customFormat="false" ht="15" hidden="false" customHeight="false" outlineLevel="0" collapsed="false">
      <c r="A271" s="18" t="s">
        <v>561</v>
      </c>
      <c r="B271" s="18" t="s">
        <v>502</v>
      </c>
      <c r="C271" s="18" t="s">
        <v>341</v>
      </c>
      <c r="D271" s="18" t="s">
        <v>87</v>
      </c>
      <c r="E271" s="24" t="n">
        <v>0</v>
      </c>
      <c r="F271" s="24" t="n">
        <v>0</v>
      </c>
      <c r="G271" s="24" t="n">
        <v>0</v>
      </c>
      <c r="H271" s="24" t="n">
        <v>0</v>
      </c>
      <c r="I271" s="24" t="n">
        <v>0</v>
      </c>
      <c r="J271" s="24" t="n">
        <v>0</v>
      </c>
      <c r="K271" s="24" t="n">
        <v>0</v>
      </c>
      <c r="L271" s="24" t="n">
        <v>0</v>
      </c>
    </row>
    <row r="272" customFormat="false" ht="15" hidden="false" customHeight="false" outlineLevel="0" collapsed="false">
      <c r="A272" s="18" t="s">
        <v>562</v>
      </c>
      <c r="B272" s="18" t="s">
        <v>502</v>
      </c>
      <c r="C272" s="18" t="s">
        <v>343</v>
      </c>
      <c r="D272" s="18" t="s">
        <v>71</v>
      </c>
      <c r="E272" s="24" t="n">
        <v>45114</v>
      </c>
      <c r="F272" s="24" t="n">
        <v>46995</v>
      </c>
      <c r="G272" s="24" t="n">
        <v>48814</v>
      </c>
      <c r="H272" s="24" t="n">
        <v>57494</v>
      </c>
      <c r="I272" s="24" t="n">
        <v>53853</v>
      </c>
      <c r="J272" s="24" t="n">
        <v>59412</v>
      </c>
      <c r="K272" s="24" t="n">
        <v>58298</v>
      </c>
      <c r="L272" s="24" t="n">
        <v>62197</v>
      </c>
    </row>
    <row r="273" customFormat="false" ht="15" hidden="false" customHeight="false" outlineLevel="0" collapsed="false">
      <c r="A273" s="18" t="s">
        <v>563</v>
      </c>
      <c r="B273" s="18" t="s">
        <v>502</v>
      </c>
      <c r="C273" s="18" t="s">
        <v>345</v>
      </c>
      <c r="D273" s="18" t="s">
        <v>67</v>
      </c>
      <c r="E273" s="24" t="n">
        <v>250776</v>
      </c>
      <c r="F273" s="24" t="n">
        <v>256657</v>
      </c>
      <c r="G273" s="24" t="n">
        <v>262630</v>
      </c>
      <c r="H273" s="24" t="n">
        <v>271218</v>
      </c>
      <c r="I273" s="24" t="n">
        <v>274566</v>
      </c>
      <c r="J273" s="24" t="n">
        <v>287148</v>
      </c>
      <c r="K273" s="24" t="n">
        <v>303156</v>
      </c>
      <c r="L273" s="24" t="n">
        <v>322211</v>
      </c>
    </row>
    <row r="274" customFormat="false" ht="15" hidden="false" customHeight="false" outlineLevel="0" collapsed="false">
      <c r="A274" s="18" t="s">
        <v>564</v>
      </c>
      <c r="B274" s="18" t="s">
        <v>502</v>
      </c>
      <c r="C274" s="18" t="s">
        <v>347</v>
      </c>
      <c r="D274" s="18" t="s">
        <v>68</v>
      </c>
      <c r="E274" s="24" t="n">
        <v>33962</v>
      </c>
      <c r="F274" s="24" t="n">
        <v>34188</v>
      </c>
      <c r="G274" s="24" t="n">
        <v>34648</v>
      </c>
      <c r="H274" s="24" t="n">
        <v>34988</v>
      </c>
      <c r="I274" s="24" t="n">
        <v>35168</v>
      </c>
      <c r="J274" s="24" t="n">
        <v>36142</v>
      </c>
      <c r="K274" s="24" t="n">
        <v>37781</v>
      </c>
      <c r="L274" s="24" t="n">
        <v>39794</v>
      </c>
    </row>
    <row r="275" customFormat="false" ht="15" hidden="false" customHeight="false" outlineLevel="0" collapsed="false">
      <c r="A275" s="18" t="s">
        <v>565</v>
      </c>
      <c r="B275" s="18" t="s">
        <v>502</v>
      </c>
      <c r="C275" s="18" t="s">
        <v>349</v>
      </c>
      <c r="D275" s="18" t="s">
        <v>76</v>
      </c>
      <c r="E275" s="24" t="n">
        <v>42511</v>
      </c>
      <c r="F275" s="24" t="n">
        <v>42545</v>
      </c>
      <c r="G275" s="24" t="n">
        <v>42514</v>
      </c>
      <c r="H275" s="24" t="n">
        <v>42743</v>
      </c>
      <c r="I275" s="24" t="n">
        <v>43239</v>
      </c>
      <c r="J275" s="24" t="n">
        <v>46130</v>
      </c>
      <c r="K275" s="24" t="n">
        <v>47984</v>
      </c>
      <c r="L275" s="24" t="n">
        <v>49691</v>
      </c>
    </row>
    <row r="276" customFormat="false" ht="15" hidden="false" customHeight="false" outlineLevel="0" collapsed="false">
      <c r="A276" s="18" t="s">
        <v>566</v>
      </c>
      <c r="B276" s="18" t="s">
        <v>502</v>
      </c>
      <c r="C276" s="18" t="s">
        <v>351</v>
      </c>
      <c r="D276" s="18" t="s">
        <v>44</v>
      </c>
      <c r="E276" s="24" t="n">
        <v>39063</v>
      </c>
      <c r="F276" s="24" t="n">
        <v>39248</v>
      </c>
      <c r="G276" s="24" t="n">
        <v>40446</v>
      </c>
      <c r="H276" s="24" t="n">
        <v>53302</v>
      </c>
      <c r="I276" s="24" t="n">
        <v>47315</v>
      </c>
      <c r="J276" s="24" t="n">
        <v>39601</v>
      </c>
      <c r="K276" s="24" t="n">
        <v>42068</v>
      </c>
      <c r="L276" s="24" t="n">
        <v>44665</v>
      </c>
    </row>
    <row r="277" customFormat="false" ht="15" hidden="false" customHeight="false" outlineLevel="0" collapsed="false">
      <c r="A277" s="18" t="s">
        <v>567</v>
      </c>
      <c r="B277" s="18" t="s">
        <v>502</v>
      </c>
      <c r="C277" s="18" t="s">
        <v>353</v>
      </c>
      <c r="D277" s="18" t="s">
        <v>78</v>
      </c>
      <c r="E277" s="24" t="n">
        <v>0</v>
      </c>
      <c r="F277" s="24" t="n">
        <v>0</v>
      </c>
      <c r="G277" s="24" t="n">
        <v>0</v>
      </c>
      <c r="H277" s="24" t="n">
        <v>0</v>
      </c>
      <c r="I277" s="24" t="n">
        <v>0</v>
      </c>
      <c r="J277" s="24" t="n">
        <v>0</v>
      </c>
      <c r="K277" s="24" t="n">
        <v>0</v>
      </c>
      <c r="L277" s="24" t="n">
        <v>0</v>
      </c>
    </row>
    <row r="278" customFormat="false" ht="15" hidden="false" customHeight="false" outlineLevel="0" collapsed="false">
      <c r="A278" s="18" t="s">
        <v>568</v>
      </c>
      <c r="B278" s="18" t="s">
        <v>502</v>
      </c>
      <c r="C278" s="18" t="s">
        <v>355</v>
      </c>
      <c r="D278" s="18" t="s">
        <v>77</v>
      </c>
      <c r="E278" s="24" t="n">
        <v>0</v>
      </c>
      <c r="F278" s="24" t="n">
        <v>0</v>
      </c>
      <c r="G278" s="24" t="n">
        <v>0</v>
      </c>
      <c r="H278" s="24" t="n">
        <v>0</v>
      </c>
      <c r="I278" s="24" t="n">
        <v>0</v>
      </c>
      <c r="J278" s="24" t="n">
        <v>0</v>
      </c>
      <c r="K278" s="24" t="n">
        <v>0</v>
      </c>
      <c r="L278" s="24" t="n">
        <v>0</v>
      </c>
    </row>
    <row r="279" customFormat="false" ht="15" hidden="false" customHeight="false" outlineLevel="0" collapsed="false">
      <c r="A279" s="18" t="s">
        <v>569</v>
      </c>
      <c r="B279" s="18" t="s">
        <v>502</v>
      </c>
      <c r="C279" s="18" t="s">
        <v>357</v>
      </c>
      <c r="D279" s="18" t="s">
        <v>358</v>
      </c>
      <c r="E279" s="24" t="n">
        <v>0</v>
      </c>
      <c r="F279" s="24" t="n">
        <v>0</v>
      </c>
      <c r="G279" s="24" t="n">
        <v>0</v>
      </c>
      <c r="H279" s="24" t="n">
        <v>0</v>
      </c>
      <c r="I279" s="24" t="n">
        <v>0</v>
      </c>
      <c r="J279" s="24" t="n">
        <v>0</v>
      </c>
      <c r="K279" s="24" t="n">
        <v>0</v>
      </c>
      <c r="L279" s="24" t="n">
        <v>0</v>
      </c>
    </row>
    <row r="280" customFormat="false" ht="15" hidden="false" customHeight="false" outlineLevel="0" collapsed="false">
      <c r="A280" s="18" t="s">
        <v>570</v>
      </c>
      <c r="B280" s="18" t="s">
        <v>502</v>
      </c>
      <c r="C280" s="18" t="s">
        <v>360</v>
      </c>
      <c r="D280" s="18" t="s">
        <v>79</v>
      </c>
      <c r="E280" s="24" t="n">
        <v>92</v>
      </c>
      <c r="F280" s="24" t="n">
        <v>131</v>
      </c>
      <c r="G280" s="24" t="n">
        <v>125</v>
      </c>
      <c r="H280" s="24" t="n">
        <v>143</v>
      </c>
      <c r="I280" s="24" t="n">
        <v>178</v>
      </c>
      <c r="J280" s="24" t="n">
        <v>508</v>
      </c>
      <c r="K280" s="24" t="n">
        <v>834</v>
      </c>
      <c r="L280" s="24" t="n">
        <v>809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17.35" hidden="false" customHeight="false" outlineLevel="0" collapsed="false">
      <c r="A1" s="1" t="s">
        <v>571</v>
      </c>
    </row>
    <row r="2" customFormat="false" ht="15" hidden="false" customHeight="false" outlineLevel="0" collapsed="false">
      <c r="A2" s="4" t="s">
        <v>572</v>
      </c>
    </row>
    <row r="4" customFormat="false" ht="23.85" hidden="false" customHeight="false" outlineLevel="0" collapsed="false">
      <c r="A4" s="5" t="s">
        <v>573</v>
      </c>
      <c r="B4" s="5" t="s">
        <v>574</v>
      </c>
      <c r="C4" s="5" t="s">
        <v>575</v>
      </c>
      <c r="D4" s="5" t="s">
        <v>576</v>
      </c>
      <c r="E4" s="5" t="s">
        <v>577</v>
      </c>
      <c r="F4" s="5" t="s">
        <v>578</v>
      </c>
      <c r="G4" s="5" t="s">
        <v>579</v>
      </c>
      <c r="H4" s="5" t="s">
        <v>580</v>
      </c>
      <c r="I4" s="5" t="s">
        <v>581</v>
      </c>
      <c r="J4" s="5" t="s">
        <v>582</v>
      </c>
    </row>
    <row r="5" customFormat="false" ht="15" hidden="false" customHeight="false" outlineLevel="0" collapsed="false">
      <c r="A5" s="18" t="s">
        <v>583</v>
      </c>
      <c r="B5" s="26" t="n">
        <v>20.609</v>
      </c>
      <c r="C5" s="26" t="n">
        <v>19.883</v>
      </c>
      <c r="D5" s="26" t="n">
        <v>20.408</v>
      </c>
      <c r="E5" s="26" t="n">
        <v>20.7</v>
      </c>
      <c r="F5" s="26" t="n">
        <v>21.436</v>
      </c>
      <c r="G5" s="26" t="n">
        <v>22.243</v>
      </c>
      <c r="H5" s="26" t="n">
        <v>22.871</v>
      </c>
      <c r="I5" s="26" t="n">
        <v>23.254</v>
      </c>
      <c r="J5" s="26" t="n">
        <v>23.91</v>
      </c>
    </row>
    <row r="6" customFormat="false" ht="15" hidden="false" customHeight="false" outlineLevel="0" collapsed="false">
      <c r="A6" s="18" t="s">
        <v>584</v>
      </c>
      <c r="B6" s="26" t="n">
        <v>3.849</v>
      </c>
      <c r="C6" s="26" t="n">
        <v>3.632</v>
      </c>
      <c r="D6" s="26" t="n">
        <v>4.108</v>
      </c>
      <c r="E6" s="26" t="n">
        <v>6.207</v>
      </c>
      <c r="F6" s="26" t="n">
        <v>6.128</v>
      </c>
      <c r="G6" s="26" t="n">
        <v>6.118</v>
      </c>
      <c r="H6" s="26" t="n">
        <v>5.448</v>
      </c>
      <c r="I6" s="26" t="n">
        <v>5.082</v>
      </c>
      <c r="J6" s="26" t="n">
        <v>4.71</v>
      </c>
    </row>
    <row r="7" customFormat="false" ht="15" hidden="false" customHeight="false" outlineLevel="0" collapsed="false">
      <c r="A7" s="18" t="s">
        <v>585</v>
      </c>
      <c r="B7" s="26" t="n">
        <v>0.137</v>
      </c>
      <c r="C7" s="26" t="n">
        <v>0.065</v>
      </c>
      <c r="D7" s="26" t="n">
        <v>1.34</v>
      </c>
      <c r="E7" s="26" t="n">
        <v>1.206</v>
      </c>
      <c r="F7" s="26" t="n">
        <v>0.447</v>
      </c>
      <c r="G7" s="26" t="n">
        <v>0.092</v>
      </c>
      <c r="H7" s="26" t="n">
        <v>0.194</v>
      </c>
      <c r="I7" s="26" t="n">
        <v>0.059</v>
      </c>
      <c r="J7" s="26" t="n">
        <v>0.24</v>
      </c>
    </row>
    <row r="8" customFormat="false" ht="15" hidden="false" customHeight="false" outlineLevel="0" collapsed="false">
      <c r="A8" s="18" t="s">
        <v>586</v>
      </c>
      <c r="B8" s="26" t="n">
        <v>6.697</v>
      </c>
      <c r="C8" s="26" t="n">
        <v>6.852</v>
      </c>
      <c r="D8" s="26" t="n">
        <v>6.903</v>
      </c>
      <c r="E8" s="26" t="n">
        <v>7.067</v>
      </c>
      <c r="F8" s="26" t="n">
        <v>7.384</v>
      </c>
      <c r="G8" s="26" t="n">
        <v>7.669</v>
      </c>
      <c r="H8" s="26" t="n">
        <v>7.737</v>
      </c>
      <c r="I8" s="26" t="n">
        <v>7.902</v>
      </c>
      <c r="J8" s="26" t="n">
        <v>8.176</v>
      </c>
    </row>
    <row r="9" customFormat="false" ht="15" hidden="false" customHeight="false" outlineLevel="0" collapsed="false">
      <c r="A9" s="18" t="s">
        <v>587</v>
      </c>
      <c r="B9" s="26" t="n">
        <v>0.002</v>
      </c>
      <c r="C9" s="26" t="n">
        <v>0.055</v>
      </c>
      <c r="D9" s="26" t="n">
        <v>0.113</v>
      </c>
      <c r="E9" s="26" t="n">
        <v>0.455</v>
      </c>
      <c r="F9" s="26" t="n">
        <v>0.723</v>
      </c>
      <c r="G9" s="26" t="n">
        <v>0.985</v>
      </c>
      <c r="H9" s="26" t="n">
        <v>0.914</v>
      </c>
      <c r="I9" s="26" t="n">
        <v>0.593</v>
      </c>
      <c r="J9" s="26" t="n">
        <v>0.518</v>
      </c>
    </row>
    <row r="10" customFormat="false" ht="15" hidden="false" customHeight="false" outlineLevel="0" collapsed="false">
      <c r="A10" s="18" t="s">
        <v>588</v>
      </c>
      <c r="B10" s="26" t="n">
        <v>41.641</v>
      </c>
      <c r="C10" s="26" t="n">
        <v>40.256</v>
      </c>
      <c r="D10" s="26" t="n">
        <v>35.802</v>
      </c>
      <c r="E10" s="26" t="n">
        <v>37.807</v>
      </c>
      <c r="F10" s="26" t="n">
        <v>54.484</v>
      </c>
      <c r="G10" s="26" t="n">
        <v>67.049</v>
      </c>
      <c r="H10" s="26" t="n">
        <v>62.218</v>
      </c>
      <c r="I10" s="26" t="n">
        <v>50.899</v>
      </c>
      <c r="J10" s="26" t="n">
        <v>58.615</v>
      </c>
    </row>
    <row r="11" customFormat="false" ht="15" hidden="false" customHeight="false" outlineLevel="0" collapsed="false">
      <c r="A11" s="18" t="s">
        <v>589</v>
      </c>
      <c r="B11" s="26" t="n">
        <v>41.892</v>
      </c>
      <c r="C11" s="26" t="n">
        <v>43.407</v>
      </c>
      <c r="D11" s="26" t="n">
        <v>45.134</v>
      </c>
      <c r="E11" s="26" t="n">
        <v>47.697</v>
      </c>
      <c r="F11" s="26" t="n">
        <v>49.888</v>
      </c>
      <c r="G11" s="26" t="n">
        <v>52.914</v>
      </c>
      <c r="H11" s="26" t="n">
        <v>56.421</v>
      </c>
      <c r="I11" s="26" t="n">
        <v>60.05</v>
      </c>
      <c r="J11" s="26" t="n">
        <v>64.207</v>
      </c>
    </row>
    <row r="12" customFormat="false" ht="15" hidden="false" customHeight="false" outlineLevel="0" collapsed="false">
      <c r="A12" s="18" t="s">
        <v>590</v>
      </c>
      <c r="B12" s="26" t="n">
        <v>0.175</v>
      </c>
      <c r="C12" s="26" t="n">
        <v>0.122</v>
      </c>
      <c r="D12" s="26" t="n">
        <v>0.119</v>
      </c>
      <c r="E12" s="26" t="n">
        <v>0</v>
      </c>
      <c r="F12" s="26" t="n">
        <v>0</v>
      </c>
      <c r="G12" s="26" t="n">
        <v>0.15</v>
      </c>
      <c r="H12" s="26" t="n">
        <v>0.15</v>
      </c>
      <c r="I12" s="26" t="n">
        <v>0.133</v>
      </c>
      <c r="J12" s="26" t="n">
        <v>0.149</v>
      </c>
    </row>
    <row r="13" customFormat="false" ht="15" hidden="false" customHeight="false" outlineLevel="0" collapsed="false">
      <c r="A13" s="18" t="s">
        <v>591</v>
      </c>
      <c r="B13" s="26" t="n">
        <v>3.828</v>
      </c>
      <c r="C13" s="26" t="n">
        <v>3.759</v>
      </c>
      <c r="D13" s="26" t="n">
        <v>3.727</v>
      </c>
      <c r="E13" s="26" t="n">
        <v>3.837</v>
      </c>
      <c r="F13" s="26" t="n">
        <v>3.911</v>
      </c>
      <c r="G13" s="26" t="n">
        <v>3.847</v>
      </c>
      <c r="H13" s="26" t="n">
        <v>3.966</v>
      </c>
      <c r="I13" s="26" t="n">
        <v>3.924</v>
      </c>
      <c r="J13" s="26" t="n">
        <v>3.998</v>
      </c>
    </row>
    <row r="14" customFormat="false" ht="15" hidden="false" customHeight="false" outlineLevel="0" collapsed="false">
      <c r="A14" s="18" t="s">
        <v>592</v>
      </c>
      <c r="B14" s="26" t="n">
        <v>19.331</v>
      </c>
      <c r="C14" s="26" t="n">
        <v>19.88</v>
      </c>
      <c r="D14" s="26" t="n">
        <v>20.016</v>
      </c>
      <c r="E14" s="26" t="n">
        <v>20.27</v>
      </c>
      <c r="F14" s="26" t="n">
        <v>21.493</v>
      </c>
      <c r="G14" s="26" t="n">
        <v>22.513</v>
      </c>
      <c r="H14" s="26" t="n">
        <v>24.453</v>
      </c>
      <c r="I14" s="26" t="n">
        <v>24.761</v>
      </c>
      <c r="J14" s="26" t="n">
        <v>24.893</v>
      </c>
    </row>
    <row r="15" customFormat="false" ht="15" hidden="false" customHeight="false" outlineLevel="0" collapsed="false">
      <c r="A15" s="18" t="s">
        <v>593</v>
      </c>
      <c r="B15" s="26" t="n">
        <v>0.515</v>
      </c>
      <c r="C15" s="26" t="n">
        <v>0.548</v>
      </c>
      <c r="D15" s="26" t="n">
        <v>0.555</v>
      </c>
      <c r="E15" s="26" t="n">
        <v>0.678</v>
      </c>
      <c r="F15" s="26" t="n">
        <v>0.594</v>
      </c>
      <c r="G15" s="26" t="n">
        <v>0.675</v>
      </c>
      <c r="H15" s="26" t="n">
        <v>0.963</v>
      </c>
      <c r="I15" s="26" t="n">
        <v>0.968</v>
      </c>
      <c r="J15" s="26" t="n">
        <v>0.875</v>
      </c>
    </row>
    <row r="16" customFormat="false" ht="15" hidden="false" customHeight="false" outlineLevel="0" collapsed="false">
      <c r="A16" s="18" t="s">
        <v>594</v>
      </c>
      <c r="B16" s="26" t="n">
        <v>5.108</v>
      </c>
      <c r="C16" s="26" t="n">
        <v>5.231</v>
      </c>
      <c r="D16" s="26" t="n">
        <v>5.288</v>
      </c>
      <c r="E16" s="26" t="n">
        <v>5.733</v>
      </c>
      <c r="F16" s="26" t="n">
        <v>6.137</v>
      </c>
      <c r="G16" s="26" t="n">
        <v>6.564</v>
      </c>
      <c r="H16" s="26" t="n">
        <v>6.882</v>
      </c>
      <c r="I16" s="26" t="n">
        <v>7.197</v>
      </c>
      <c r="J16" s="26" t="n">
        <v>7.461</v>
      </c>
    </row>
    <row r="17" customFormat="false" ht="15" hidden="false" customHeight="false" outlineLevel="0" collapsed="false">
      <c r="A17" s="18" t="s">
        <v>595</v>
      </c>
      <c r="B17" s="26" t="n">
        <v>3.498</v>
      </c>
      <c r="C17" s="26" t="n">
        <v>3.694</v>
      </c>
      <c r="D17" s="26" t="n">
        <v>3.863</v>
      </c>
      <c r="E17" s="26" t="n">
        <v>4.138</v>
      </c>
      <c r="F17" s="26" t="n">
        <v>4.518</v>
      </c>
      <c r="G17" s="26" t="n">
        <v>4.748</v>
      </c>
      <c r="H17" s="26" t="n">
        <v>4.945</v>
      </c>
      <c r="I17" s="26" t="n">
        <v>5.183</v>
      </c>
      <c r="J17" s="26" t="n">
        <v>5.505</v>
      </c>
    </row>
    <row r="18" customFormat="false" ht="15" hidden="false" customHeight="false" outlineLevel="0" collapsed="false">
      <c r="A18" s="18" t="s">
        <v>596</v>
      </c>
      <c r="B18" s="26" t="n">
        <v>3.06</v>
      </c>
      <c r="C18" s="26" t="n">
        <v>3.267</v>
      </c>
      <c r="D18" s="26" t="n">
        <v>3.182</v>
      </c>
      <c r="E18" s="26" t="n">
        <v>3.08</v>
      </c>
      <c r="F18" s="26" t="n">
        <v>3.798</v>
      </c>
      <c r="G18" s="26" t="n">
        <v>4.053</v>
      </c>
      <c r="H18" s="26" t="n">
        <v>4.079</v>
      </c>
      <c r="I18" s="26" t="n">
        <v>3.982</v>
      </c>
      <c r="J18" s="26" t="n">
        <v>4.136</v>
      </c>
    </row>
    <row r="19" customFormat="false" ht="15" hidden="false" customHeight="false" outlineLevel="0" collapsed="false">
      <c r="A19" s="18" t="s">
        <v>597</v>
      </c>
      <c r="B19" s="26" t="n">
        <v>19.067</v>
      </c>
      <c r="C19" s="26" t="n">
        <v>18.47</v>
      </c>
      <c r="D19" s="26" t="n">
        <v>44.152</v>
      </c>
      <c r="E19" s="26" t="n">
        <v>69.357</v>
      </c>
      <c r="F19" s="26" t="n">
        <v>38.685</v>
      </c>
      <c r="G19" s="26" t="n">
        <v>31.112</v>
      </c>
      <c r="H19" s="26" t="n">
        <v>31.367</v>
      </c>
      <c r="I19" s="26" t="n">
        <v>26.839</v>
      </c>
      <c r="J19" s="26" t="n">
        <v>26.899</v>
      </c>
    </row>
    <row r="20" customFormat="false" ht="15" hidden="false" customHeight="false" outlineLevel="0" collapsed="false">
      <c r="A20" s="18" t="s">
        <v>598</v>
      </c>
      <c r="B20" s="26" t="n">
        <v>18.433</v>
      </c>
      <c r="C20" s="26" t="n">
        <v>11.156</v>
      </c>
      <c r="D20" s="26" t="n">
        <v>11.122</v>
      </c>
      <c r="E20" s="26" t="n">
        <v>11.782</v>
      </c>
      <c r="F20" s="26" t="n">
        <v>12.893</v>
      </c>
      <c r="G20" s="26" t="n">
        <v>12.886</v>
      </c>
      <c r="H20" s="26" t="n">
        <v>12.265</v>
      </c>
      <c r="I20" s="26" t="n">
        <v>11.04</v>
      </c>
      <c r="J20" s="26" t="n">
        <v>13.337</v>
      </c>
    </row>
    <row r="21" customFormat="false" ht="15" hidden="false" customHeight="false" outlineLevel="0" collapsed="false">
      <c r="A21" s="18" t="s">
        <v>599</v>
      </c>
      <c r="B21" s="26" t="n">
        <v>11.768</v>
      </c>
      <c r="C21" s="26" t="n">
        <v>12.888</v>
      </c>
      <c r="D21" s="26" t="n">
        <v>14.361</v>
      </c>
      <c r="E21" s="26" t="n">
        <v>17.704</v>
      </c>
      <c r="F21" s="26" t="n">
        <v>28.413</v>
      </c>
      <c r="G21" s="26" t="n">
        <v>30.052</v>
      </c>
      <c r="H21" s="26" t="n">
        <v>13.305</v>
      </c>
      <c r="I21" s="26" t="n">
        <v>13.967</v>
      </c>
      <c r="J21" s="26" t="n">
        <v>12.192</v>
      </c>
    </row>
    <row r="22" customFormat="false" ht="15" hidden="false" customHeight="false" outlineLevel="0" collapsed="false">
      <c r="A22" s="18" t="s">
        <v>600</v>
      </c>
      <c r="B22" s="26" t="n">
        <v>9.132</v>
      </c>
      <c r="C22" s="26" t="n">
        <v>8.552</v>
      </c>
      <c r="D22" s="26" t="n">
        <v>10.709</v>
      </c>
      <c r="E22" s="26" t="n">
        <v>12.758</v>
      </c>
      <c r="F22" s="26" t="n">
        <v>12.595</v>
      </c>
      <c r="G22" s="26" t="n">
        <v>12.524</v>
      </c>
      <c r="H22" s="26" t="n">
        <v>12.498</v>
      </c>
      <c r="I22" s="26" t="n">
        <v>12.092</v>
      </c>
      <c r="J22" s="26" t="n">
        <v>8.468</v>
      </c>
    </row>
    <row r="23" customFormat="false" ht="15" hidden="false" customHeight="false" outlineLevel="0" collapsed="false">
      <c r="A23" s="18" t="s">
        <v>601</v>
      </c>
      <c r="B23" s="26" t="n">
        <v>2.524</v>
      </c>
      <c r="C23" s="26" t="n">
        <v>2.508</v>
      </c>
      <c r="D23" s="26" t="n">
        <v>2.685</v>
      </c>
      <c r="E23" s="26" t="n">
        <v>2.808</v>
      </c>
      <c r="F23" s="26" t="n">
        <v>2.9</v>
      </c>
      <c r="G23" s="26" t="n">
        <v>2.472</v>
      </c>
      <c r="H23" s="26" t="n">
        <v>2.578</v>
      </c>
      <c r="I23" s="26" t="n">
        <v>2.676</v>
      </c>
      <c r="J23" s="26" t="n">
        <v>2.784</v>
      </c>
    </row>
    <row r="24" customFormat="false" ht="15" hidden="false" customHeight="false" outlineLevel="0" collapsed="false">
      <c r="A24" s="18" t="s">
        <v>602</v>
      </c>
      <c r="B24" s="26" t="n">
        <v>3.597</v>
      </c>
      <c r="C24" s="26" t="n">
        <v>3.667</v>
      </c>
      <c r="D24" s="26" t="n">
        <v>4.791</v>
      </c>
      <c r="E24" s="26" t="n">
        <v>6.126</v>
      </c>
      <c r="F24" s="26" t="n">
        <v>9.254</v>
      </c>
      <c r="G24" s="26" t="n">
        <v>8.66</v>
      </c>
      <c r="H24" s="26" t="n">
        <v>8.548</v>
      </c>
      <c r="I24" s="26" t="n">
        <v>5.306</v>
      </c>
      <c r="J24" s="26" t="n">
        <v>6.799</v>
      </c>
    </row>
    <row r="25" customFormat="false" ht="15" hidden="false" customHeight="false" outlineLevel="0" collapsed="false">
      <c r="A25" s="18" t="s">
        <v>603</v>
      </c>
      <c r="B25" s="26" t="n">
        <v>4.373</v>
      </c>
      <c r="C25" s="26" t="n">
        <v>1.508</v>
      </c>
      <c r="D25" s="26" t="n">
        <v>12.223</v>
      </c>
      <c r="E25" s="26" t="n">
        <v>6.962</v>
      </c>
      <c r="F25" s="26" t="n">
        <v>22.281</v>
      </c>
      <c r="G25" s="26" t="n">
        <v>9.444</v>
      </c>
      <c r="H25" s="26" t="n">
        <v>3.325</v>
      </c>
      <c r="I25" s="26" t="n">
        <v>3.663</v>
      </c>
      <c r="J25" s="26" t="n">
        <v>5.699</v>
      </c>
    </row>
    <row r="26" customFormat="false" ht="15" hidden="false" customHeight="false" outlineLevel="0" collapsed="false">
      <c r="A26" s="18" t="s">
        <v>604</v>
      </c>
      <c r="B26" s="26" t="n">
        <v>0.314</v>
      </c>
      <c r="C26" s="26" t="n">
        <v>0.317</v>
      </c>
      <c r="D26" s="26" t="n">
        <v>0.35</v>
      </c>
      <c r="E26" s="26" t="n">
        <v>0.406</v>
      </c>
      <c r="F26" s="26" t="n">
        <v>0.551</v>
      </c>
      <c r="G26" s="26" t="n">
        <v>0.696</v>
      </c>
      <c r="H26" s="26" t="n">
        <v>0.692</v>
      </c>
      <c r="I26" s="26" t="n">
        <v>0.639</v>
      </c>
      <c r="J26" s="26" t="n">
        <v>0.701</v>
      </c>
    </row>
    <row r="27" customFormat="false" ht="15" hidden="false" customHeight="false" outlineLevel="0" collapsed="false">
      <c r="A27" s="18" t="s">
        <v>605</v>
      </c>
      <c r="B27" s="26" t="n">
        <v>1.3</v>
      </c>
      <c r="C27" s="26" t="n">
        <v>1.319</v>
      </c>
      <c r="D27" s="26" t="n">
        <v>1.324</v>
      </c>
      <c r="E27" s="26" t="n">
        <v>1.401</v>
      </c>
      <c r="F27" s="26" t="n">
        <v>1.521</v>
      </c>
      <c r="G27" s="26" t="n">
        <v>1.908</v>
      </c>
      <c r="H27" s="26" t="n">
        <v>2.359</v>
      </c>
      <c r="I27" s="26" t="n">
        <v>2.929</v>
      </c>
      <c r="J27" s="26" t="n">
        <v>3.545</v>
      </c>
    </row>
    <row r="28" customFormat="false" ht="15" hidden="false" customHeight="false" outlineLevel="0" collapsed="false">
      <c r="A28" s="18" t="s">
        <v>606</v>
      </c>
      <c r="B28" s="26" t="n">
        <v>0.685</v>
      </c>
      <c r="C28" s="26" t="n">
        <v>0.645</v>
      </c>
      <c r="D28" s="26" t="n">
        <v>0.51</v>
      </c>
      <c r="E28" s="26" t="n">
        <v>0.941</v>
      </c>
      <c r="F28" s="26" t="n">
        <v>0.892</v>
      </c>
      <c r="G28" s="26" t="n">
        <v>1.089</v>
      </c>
      <c r="H28" s="26" t="n">
        <v>1.218</v>
      </c>
      <c r="I28" s="26" t="n">
        <v>2.845</v>
      </c>
      <c r="J28" s="26" t="n">
        <v>1.945</v>
      </c>
    </row>
    <row r="29" customFormat="false" ht="15" hidden="false" customHeight="false" outlineLevel="0" collapsed="false">
      <c r="A29" s="18" t="s">
        <v>607</v>
      </c>
      <c r="B29" s="26" t="n">
        <v>4.256</v>
      </c>
      <c r="C29" s="26" t="n">
        <v>4.22</v>
      </c>
      <c r="D29" s="26" t="n">
        <v>4.73</v>
      </c>
      <c r="E29" s="26" t="n">
        <v>5.498</v>
      </c>
      <c r="F29" s="26" t="n">
        <v>5.706</v>
      </c>
      <c r="G29" s="26" t="n">
        <v>5.913</v>
      </c>
      <c r="H29" s="26" t="n">
        <v>5.201</v>
      </c>
      <c r="I29" s="26" t="n">
        <v>5.211</v>
      </c>
      <c r="J29" s="26" t="n">
        <v>5.223</v>
      </c>
    </row>
    <row r="30" customFormat="false" ht="15" hidden="false" customHeight="false" outlineLevel="0" collapsed="false">
      <c r="A30" s="18" t="s">
        <v>608</v>
      </c>
      <c r="B30" s="26" t="n">
        <v>1.338</v>
      </c>
      <c r="C30" s="26" t="n">
        <v>1.355</v>
      </c>
      <c r="D30" s="26" t="n">
        <v>1.724</v>
      </c>
      <c r="E30" s="26" t="n">
        <v>1.495</v>
      </c>
      <c r="F30" s="26" t="n">
        <v>2.778</v>
      </c>
      <c r="G30" s="26" t="n">
        <v>3.61</v>
      </c>
      <c r="H30" s="26" t="n">
        <v>2.803</v>
      </c>
      <c r="I30" s="26" t="n">
        <v>1.538</v>
      </c>
      <c r="J30" s="26" t="n">
        <v>1.888</v>
      </c>
    </row>
    <row r="31" customFormat="false" ht="15" hidden="false" customHeight="false" outlineLevel="0" collapsed="false">
      <c r="A31" s="18" t="s">
        <v>609</v>
      </c>
      <c r="B31" s="26" t="n">
        <v>1.499</v>
      </c>
      <c r="C31" s="26" t="n">
        <v>1.447</v>
      </c>
      <c r="D31" s="26" t="n">
        <v>1.325</v>
      </c>
      <c r="E31" s="26" t="n">
        <v>1.484</v>
      </c>
      <c r="F31" s="26" t="n">
        <v>1.272</v>
      </c>
      <c r="G31" s="26" t="n">
        <v>1.284</v>
      </c>
      <c r="H31" s="26" t="n">
        <v>1.291</v>
      </c>
      <c r="I31" s="26" t="n">
        <v>1.279</v>
      </c>
      <c r="J31" s="26" t="n">
        <v>1.35</v>
      </c>
    </row>
    <row r="32" customFormat="false" ht="15" hidden="false" customHeight="false" outlineLevel="0" collapsed="false">
      <c r="A32" s="18" t="s">
        <v>610</v>
      </c>
      <c r="B32" s="26" t="n">
        <v>0.936</v>
      </c>
      <c r="C32" s="26" t="n">
        <v>0.998</v>
      </c>
      <c r="D32" s="26" t="n">
        <v>1.262</v>
      </c>
      <c r="E32" s="26" t="n">
        <v>1.533</v>
      </c>
      <c r="F32" s="26" t="n">
        <v>1.66</v>
      </c>
      <c r="G32" s="26" t="n">
        <v>1.723</v>
      </c>
      <c r="H32" s="26" t="n">
        <v>1.548</v>
      </c>
      <c r="I32" s="26" t="n">
        <v>1.351</v>
      </c>
      <c r="J32" s="26" t="n">
        <v>1.259</v>
      </c>
    </row>
    <row r="33" customFormat="false" ht="15" hidden="false" customHeight="false" outlineLevel="0" collapsed="false">
      <c r="A33" s="18" t="s">
        <v>611</v>
      </c>
      <c r="B33" s="26" t="n">
        <v>3.571</v>
      </c>
      <c r="C33" s="26" t="n">
        <v>3.633</v>
      </c>
      <c r="D33" s="26" t="n">
        <v>4.418</v>
      </c>
      <c r="E33" s="26" t="n">
        <v>4.581</v>
      </c>
      <c r="F33" s="26" t="n">
        <v>4.237</v>
      </c>
      <c r="G33" s="26" t="n">
        <v>4.591</v>
      </c>
      <c r="H33" s="26" t="n">
        <v>4.576</v>
      </c>
      <c r="I33" s="26" t="n">
        <v>4.561</v>
      </c>
      <c r="J33" s="26" t="n">
        <v>4.448</v>
      </c>
    </row>
    <row r="34" customFormat="false" ht="15" hidden="false" customHeight="false" outlineLevel="0" collapsed="false">
      <c r="A34" s="18" t="s">
        <v>612</v>
      </c>
      <c r="B34" s="26" t="n">
        <v>3.895</v>
      </c>
      <c r="C34" s="26" t="n">
        <v>3.86</v>
      </c>
      <c r="D34" s="26" t="n">
        <v>3.789</v>
      </c>
      <c r="E34" s="26" t="n">
        <v>3.719</v>
      </c>
      <c r="F34" s="26" t="n">
        <v>3.685</v>
      </c>
      <c r="G34" s="26" t="n">
        <v>3.797</v>
      </c>
      <c r="H34" s="26" t="n">
        <v>3.976</v>
      </c>
      <c r="I34" s="26" t="n">
        <v>3.96</v>
      </c>
      <c r="J34" s="26" t="n">
        <v>3.863</v>
      </c>
    </row>
    <row r="35" customFormat="false" ht="15" hidden="false" customHeight="false" outlineLevel="0" collapsed="false">
      <c r="A35" s="18" t="s">
        <v>613</v>
      </c>
      <c r="B35" s="26" t="n">
        <v>22.001</v>
      </c>
      <c r="C35" s="26" t="n">
        <v>22.549</v>
      </c>
      <c r="D35" s="26" t="n">
        <v>23.101</v>
      </c>
      <c r="E35" s="26" t="n">
        <v>23.588</v>
      </c>
      <c r="F35" s="26" t="n">
        <v>24.392</v>
      </c>
      <c r="G35" s="26" t="n">
        <v>25.456</v>
      </c>
      <c r="H35" s="26" t="n">
        <v>26.686</v>
      </c>
      <c r="I35" s="26" t="n">
        <v>27.359</v>
      </c>
      <c r="J35" s="26" t="n">
        <v>27.912</v>
      </c>
    </row>
    <row r="36" customFormat="false" ht="15" hidden="false" customHeight="false" outlineLevel="0" collapsed="false">
      <c r="A36" s="18" t="s">
        <v>614</v>
      </c>
      <c r="B36" s="26" t="n">
        <v>40.481</v>
      </c>
      <c r="C36" s="26" t="n">
        <v>40.831</v>
      </c>
      <c r="D36" s="26" t="n">
        <v>41.174</v>
      </c>
      <c r="E36" s="26" t="n">
        <v>41.743</v>
      </c>
      <c r="F36" s="26" t="n">
        <v>42.976</v>
      </c>
      <c r="G36" s="26" t="n">
        <v>44.768</v>
      </c>
      <c r="H36" s="26" t="n">
        <v>47.187</v>
      </c>
      <c r="I36" s="26" t="n">
        <v>47.786</v>
      </c>
      <c r="J36" s="26" t="n">
        <v>48.872</v>
      </c>
    </row>
    <row r="37" customFormat="false" ht="15" hidden="false" customHeight="false" outlineLevel="0" collapsed="false">
      <c r="A37" s="18" t="s">
        <v>615</v>
      </c>
      <c r="B37" s="26" t="n">
        <v>15.174</v>
      </c>
      <c r="C37" s="26" t="n">
        <v>15.293</v>
      </c>
      <c r="D37" s="26" t="n">
        <v>15.486</v>
      </c>
      <c r="E37" s="26" t="n">
        <v>15.831</v>
      </c>
      <c r="F37" s="26" t="n">
        <v>16.224</v>
      </c>
      <c r="G37" s="26" t="n">
        <v>16.977</v>
      </c>
      <c r="H37" s="26" t="n">
        <v>17.211</v>
      </c>
      <c r="I37" s="26" t="n">
        <v>17.417</v>
      </c>
      <c r="J37" s="26" t="n">
        <v>17.881</v>
      </c>
    </row>
    <row r="38" customFormat="false" ht="15" hidden="false" customHeight="false" outlineLevel="0" collapsed="false">
      <c r="A38" s="18" t="s">
        <v>616</v>
      </c>
      <c r="B38" s="26" t="n">
        <v>1.69</v>
      </c>
      <c r="C38" s="26" t="n">
        <v>1.71</v>
      </c>
      <c r="D38" s="26" t="n">
        <v>0</v>
      </c>
      <c r="E38" s="26" t="n">
        <v>0</v>
      </c>
      <c r="F38" s="26" t="n">
        <v>0</v>
      </c>
      <c r="G38" s="26" t="n">
        <v>0</v>
      </c>
      <c r="H38" s="26" t="n">
        <v>0</v>
      </c>
      <c r="I38" s="26" t="n">
        <v>0</v>
      </c>
      <c r="J38" s="26" t="n">
        <v>0</v>
      </c>
    </row>
    <row r="39" customFormat="false" ht="15" hidden="false" customHeight="false" outlineLevel="0" collapsed="false">
      <c r="A39" s="18" t="s">
        <v>617</v>
      </c>
      <c r="B39" s="26" t="n">
        <v>10.4</v>
      </c>
      <c r="C39" s="26" t="n">
        <v>10.569</v>
      </c>
      <c r="D39" s="26" t="n">
        <v>11.234</v>
      </c>
      <c r="E39" s="26" t="n">
        <v>12.126</v>
      </c>
      <c r="F39" s="26" t="n">
        <v>12.555</v>
      </c>
      <c r="G39" s="26" t="n">
        <v>13.335</v>
      </c>
      <c r="H39" s="26" t="n">
        <v>14.098</v>
      </c>
      <c r="I39" s="26" t="n">
        <v>14.119</v>
      </c>
      <c r="J39" s="26" t="n">
        <v>14.382</v>
      </c>
    </row>
    <row r="40" customFormat="false" ht="15" hidden="false" customHeight="false" outlineLevel="0" collapsed="false">
      <c r="A40" s="18" t="s">
        <v>618</v>
      </c>
      <c r="B40" s="26" t="n">
        <v>11.333</v>
      </c>
      <c r="C40" s="26" t="n">
        <v>11.995</v>
      </c>
      <c r="D40" s="26" t="n">
        <v>13.067</v>
      </c>
      <c r="E40" s="26" t="n">
        <v>12.832</v>
      </c>
      <c r="F40" s="26" t="n">
        <v>15.125</v>
      </c>
      <c r="G40" s="26" t="n">
        <v>14.222</v>
      </c>
      <c r="H40" s="26" t="n">
        <v>15.315</v>
      </c>
      <c r="I40" s="26" t="n">
        <v>16.184</v>
      </c>
      <c r="J40" s="26" t="n">
        <v>16.398</v>
      </c>
    </row>
    <row r="41" customFormat="false" ht="15" hidden="false" customHeight="false" outlineLevel="0" collapsed="false">
      <c r="A41" s="18" t="s">
        <v>619</v>
      </c>
      <c r="B41" s="26" t="n">
        <v>65.095</v>
      </c>
      <c r="C41" s="26" t="n">
        <v>65.207</v>
      </c>
      <c r="D41" s="26" t="n">
        <v>65.794</v>
      </c>
      <c r="E41" s="26" t="n">
        <v>66.502</v>
      </c>
      <c r="F41" s="26" t="n">
        <v>68.358</v>
      </c>
      <c r="G41" s="26" t="n">
        <v>70.236</v>
      </c>
      <c r="H41" s="26" t="n">
        <v>73.949</v>
      </c>
      <c r="I41" s="26" t="n">
        <v>75.408</v>
      </c>
      <c r="J41" s="26" t="n">
        <v>75.997</v>
      </c>
    </row>
    <row r="42" customFormat="false" ht="15" hidden="false" customHeight="false" outlineLevel="0" collapsed="false">
      <c r="A42" s="18" t="s">
        <v>620</v>
      </c>
      <c r="B42" s="26" t="n">
        <v>0</v>
      </c>
      <c r="C42" s="26" t="n">
        <v>0</v>
      </c>
      <c r="D42" s="26" t="n">
        <v>17.806</v>
      </c>
      <c r="E42" s="26" t="n">
        <v>2.601</v>
      </c>
      <c r="F42" s="26" t="n">
        <v>0.101</v>
      </c>
      <c r="G42" s="26" t="n">
        <v>0</v>
      </c>
      <c r="H42" s="26" t="n">
        <v>0</v>
      </c>
      <c r="I42" s="26" t="n">
        <v>0</v>
      </c>
      <c r="J42" s="26" t="n">
        <v>0</v>
      </c>
    </row>
    <row r="43" customFormat="false" ht="15" hidden="false" customHeight="false" outlineLevel="0" collapsed="false">
      <c r="A43" s="18" t="s">
        <v>621</v>
      </c>
      <c r="B43" s="26" t="n">
        <v>16.446</v>
      </c>
      <c r="C43" s="26" t="n">
        <v>16.185</v>
      </c>
      <c r="D43" s="26" t="n">
        <v>16.327</v>
      </c>
      <c r="E43" s="26" t="n">
        <v>15.335</v>
      </c>
      <c r="F43" s="26" t="n">
        <v>15.965</v>
      </c>
      <c r="G43" s="26" t="n">
        <v>16.367</v>
      </c>
      <c r="H43" s="26" t="n">
        <v>16.234</v>
      </c>
      <c r="I43" s="26" t="n">
        <v>19.788</v>
      </c>
      <c r="J43" s="26" t="n">
        <v>19.644</v>
      </c>
    </row>
    <row r="44" customFormat="false" ht="15" hidden="false" customHeight="false" outlineLevel="0" collapsed="false">
      <c r="A44" s="18" t="s">
        <v>622</v>
      </c>
      <c r="B44" s="26" t="n">
        <v>7.015</v>
      </c>
      <c r="C44" s="26" t="n">
        <v>11.269</v>
      </c>
      <c r="D44" s="26" t="n">
        <v>14.627</v>
      </c>
      <c r="E44" s="26" t="n">
        <v>15.468</v>
      </c>
      <c r="F44" s="26" t="n">
        <v>13.869</v>
      </c>
      <c r="G44" s="26" t="n">
        <v>14.485</v>
      </c>
      <c r="H44" s="26" t="n">
        <v>14.424</v>
      </c>
      <c r="I44" s="26" t="n">
        <v>14.673</v>
      </c>
      <c r="J44" s="26" t="n">
        <v>14.884</v>
      </c>
    </row>
    <row r="45" customFormat="false" ht="15" hidden="false" customHeight="false" outlineLevel="0" collapsed="false">
      <c r="A45" s="6" t="s">
        <v>623</v>
      </c>
      <c r="B45" s="27" t="n">
        <f aca="false">SUM(B5:B44)</f>
        <v>426.665</v>
      </c>
      <c r="C45" s="27" t="n">
        <f aca="false">SUM(C5:C44)</f>
        <v>422.802</v>
      </c>
      <c r="D45" s="27" t="n">
        <f aca="false">SUM(D5:D44)</f>
        <v>488.649</v>
      </c>
      <c r="E45" s="27" t="n">
        <f aca="false">SUM(E5:E44)</f>
        <v>513.456</v>
      </c>
      <c r="F45" s="27" t="n">
        <f aca="false">SUM(F5:F44)</f>
        <v>539.829</v>
      </c>
      <c r="G45" s="27" t="n">
        <f aca="false">SUM(G5:G44)</f>
        <v>547.227</v>
      </c>
      <c r="H45" s="27" t="n">
        <f aca="false">SUM(H5:H44)</f>
        <v>533.895</v>
      </c>
      <c r="I45" s="27" t="n">
        <f aca="false">SUM(I5:I44)</f>
        <v>526.617</v>
      </c>
      <c r="J45" s="27" t="n">
        <f aca="false">SUM(J5:J44)</f>
        <v>543.763</v>
      </c>
    </row>
    <row r="46" customFormat="false" ht="15" hidden="false" customHeight="false" outlineLevel="0" collapsed="false">
      <c r="A46" s="4" t="s">
        <v>624</v>
      </c>
    </row>
    <row r="48" customFormat="false" ht="23.85" hidden="false" customHeight="false" outlineLevel="0" collapsed="false">
      <c r="A48" s="5" t="s">
        <v>625</v>
      </c>
      <c r="B48" s="5" t="s">
        <v>626</v>
      </c>
      <c r="C48" s="5" t="s">
        <v>627</v>
      </c>
      <c r="D48" s="5" t="s">
        <v>628</v>
      </c>
      <c r="E48" s="5" t="s">
        <v>629</v>
      </c>
      <c r="F48" s="5" t="s">
        <v>630</v>
      </c>
      <c r="G48" s="5" t="s">
        <v>631</v>
      </c>
      <c r="H48" s="5" t="s">
        <v>632</v>
      </c>
      <c r="I48" s="5" t="s">
        <v>633</v>
      </c>
      <c r="J48" s="5" t="s">
        <v>634</v>
      </c>
    </row>
    <row r="49" customFormat="false" ht="15" hidden="false" customHeight="false" outlineLevel="0" collapsed="false">
      <c r="A49" s="18" t="s">
        <v>635</v>
      </c>
      <c r="B49" s="26" t="n">
        <v>19.414</v>
      </c>
      <c r="C49" s="26" t="n">
        <v>19.198</v>
      </c>
      <c r="D49" s="26" t="n">
        <v>8.65</v>
      </c>
      <c r="E49" s="26" t="n">
        <v>6.92</v>
      </c>
      <c r="F49" s="26" t="n">
        <v>5.525</v>
      </c>
      <c r="G49" s="26" t="n">
        <v>1.012</v>
      </c>
      <c r="H49" s="26" t="n">
        <v>0.158</v>
      </c>
      <c r="I49" s="26" t="n">
        <v>0.035</v>
      </c>
      <c r="J49" s="26" t="n">
        <v>0.035</v>
      </c>
    </row>
    <row r="50" customFormat="false" ht="15" hidden="false" customHeight="false" outlineLevel="0" collapsed="false">
      <c r="A50" s="18" t="s">
        <v>636</v>
      </c>
      <c r="B50" s="26" t="n">
        <v>6.2</v>
      </c>
      <c r="C50" s="26" t="n">
        <v>6.4</v>
      </c>
      <c r="D50" s="26" t="n">
        <v>7.46</v>
      </c>
      <c r="E50" s="26" t="n">
        <v>6.383</v>
      </c>
      <c r="F50" s="26" t="n">
        <v>7.193</v>
      </c>
      <c r="G50" s="26" t="n">
        <v>7.251</v>
      </c>
      <c r="H50" s="26" t="n">
        <v>7.8</v>
      </c>
      <c r="I50" s="26" t="n">
        <v>8.068</v>
      </c>
      <c r="J50" s="26" t="n">
        <v>8.041</v>
      </c>
    </row>
    <row r="51" customFormat="false" ht="15" hidden="false" customHeight="false" outlineLevel="0" collapsed="false">
      <c r="A51" s="18" t="s">
        <v>637</v>
      </c>
      <c r="B51" s="26" t="n">
        <v>0.19</v>
      </c>
      <c r="C51" s="26" t="n">
        <v>0.195</v>
      </c>
      <c r="D51" s="26" t="n">
        <v>0.247</v>
      </c>
      <c r="E51" s="26" t="n">
        <v>0.28</v>
      </c>
      <c r="F51" s="26" t="n">
        <v>0.303</v>
      </c>
      <c r="G51" s="26" t="n">
        <v>0.32</v>
      </c>
      <c r="H51" s="26" t="n">
        <v>0.33</v>
      </c>
      <c r="I51" s="26" t="n">
        <v>0.338</v>
      </c>
      <c r="J51" s="26" t="n">
        <v>0.23</v>
      </c>
    </row>
    <row r="52" customFormat="false" ht="15" hidden="false" customHeight="false" outlineLevel="0" collapsed="false">
      <c r="A52" s="18" t="s">
        <v>638</v>
      </c>
      <c r="B52" s="26" t="n">
        <v>4.725</v>
      </c>
      <c r="C52" s="26" t="n">
        <v>4.845</v>
      </c>
      <c r="D52" s="26" t="n">
        <v>4.958</v>
      </c>
      <c r="E52" s="26" t="n">
        <v>4.734</v>
      </c>
      <c r="F52" s="26" t="n">
        <v>5.67</v>
      </c>
      <c r="G52" s="26" t="n">
        <v>6.11</v>
      </c>
      <c r="H52" s="26" t="n">
        <v>6.42</v>
      </c>
      <c r="I52" s="26" t="n">
        <v>7.029</v>
      </c>
      <c r="J52" s="26" t="n">
        <v>7.208</v>
      </c>
    </row>
    <row r="53" customFormat="false" ht="15" hidden="false" customHeight="false" outlineLevel="0" collapsed="false">
      <c r="A53" s="18" t="s">
        <v>639</v>
      </c>
      <c r="B53" s="26" t="n">
        <v>1.948</v>
      </c>
      <c r="C53" s="26" t="n">
        <v>1.132</v>
      </c>
      <c r="D53" s="26" t="n">
        <v>1.084</v>
      </c>
      <c r="E53" s="26" t="n">
        <v>0.308</v>
      </c>
      <c r="F53" s="26" t="n">
        <v>0.102</v>
      </c>
      <c r="G53" s="26" t="n">
        <v>0</v>
      </c>
      <c r="H53" s="26" t="n">
        <v>0</v>
      </c>
      <c r="I53" s="26" t="n">
        <v>0</v>
      </c>
      <c r="J53" s="26" t="n">
        <v>0</v>
      </c>
    </row>
    <row r="54" customFormat="false" ht="15" hidden="false" customHeight="false" outlineLevel="0" collapsed="false">
      <c r="A54" s="18" t="s">
        <v>640</v>
      </c>
      <c r="B54" s="26" t="n">
        <v>1.184</v>
      </c>
      <c r="C54" s="26" t="n">
        <v>1.229</v>
      </c>
      <c r="D54" s="26" t="n">
        <v>1.163</v>
      </c>
      <c r="E54" s="26" t="n">
        <v>1.118</v>
      </c>
      <c r="F54" s="26" t="n">
        <v>1.26</v>
      </c>
      <c r="G54" s="26" t="n">
        <v>1.614</v>
      </c>
      <c r="H54" s="26" t="n">
        <v>1.737</v>
      </c>
      <c r="I54" s="26" t="n">
        <v>1.799</v>
      </c>
      <c r="J54" s="26" t="n">
        <v>1.799</v>
      </c>
    </row>
    <row r="55" customFormat="false" ht="15" hidden="false" customHeight="false" outlineLevel="0" collapsed="false">
      <c r="A55" s="18" t="s">
        <v>641</v>
      </c>
      <c r="B55" s="26" t="n">
        <v>0.11</v>
      </c>
      <c r="C55" s="26" t="n">
        <v>0.152</v>
      </c>
      <c r="D55" s="26" t="n">
        <v>0.179</v>
      </c>
      <c r="E55" s="26" t="n">
        <v>0.158</v>
      </c>
      <c r="F55" s="26" t="n">
        <v>0.359</v>
      </c>
      <c r="G55" s="26" t="n">
        <v>0.327</v>
      </c>
      <c r="H55" s="26" t="n">
        <v>0.295</v>
      </c>
      <c r="I55" s="26" t="n">
        <v>0.295</v>
      </c>
      <c r="J55" s="26" t="n">
        <v>0.295</v>
      </c>
    </row>
    <row r="56" customFormat="false" ht="15" hidden="false" customHeight="false" outlineLevel="0" collapsed="false">
      <c r="A56" s="18" t="s">
        <v>642</v>
      </c>
      <c r="B56" s="26" t="n">
        <v>0.07</v>
      </c>
      <c r="C56" s="26" t="n">
        <v>0.078</v>
      </c>
      <c r="D56" s="26" t="n">
        <v>0.187</v>
      </c>
      <c r="E56" s="26" t="n">
        <v>0.208</v>
      </c>
      <c r="F56" s="26" t="n">
        <v>0.192</v>
      </c>
      <c r="G56" s="26" t="n">
        <v>0.182</v>
      </c>
      <c r="H56" s="26" t="n">
        <v>0.258</v>
      </c>
      <c r="I56" s="26" t="n">
        <v>0.258</v>
      </c>
      <c r="J56" s="26" t="n">
        <v>0.258</v>
      </c>
    </row>
    <row r="57" customFormat="false" ht="15" hidden="false" customHeight="false" outlineLevel="0" collapsed="false">
      <c r="A57" s="18" t="s">
        <v>643</v>
      </c>
      <c r="B57" s="26" t="n">
        <v>0.11</v>
      </c>
      <c r="C57" s="26" t="n">
        <v>0.131</v>
      </c>
      <c r="D57" s="26" t="n">
        <v>0.148</v>
      </c>
      <c r="E57" s="26" t="n">
        <v>0.155</v>
      </c>
      <c r="F57" s="26" t="n">
        <v>0.17</v>
      </c>
      <c r="G57" s="26" t="n">
        <v>0.185</v>
      </c>
      <c r="H57" s="26" t="n">
        <v>0.209</v>
      </c>
      <c r="I57" s="26" t="n">
        <v>0.223</v>
      </c>
      <c r="J57" s="26" t="n">
        <v>0.223</v>
      </c>
    </row>
    <row r="58" customFormat="false" ht="15" hidden="false" customHeight="false" outlineLevel="0" collapsed="false">
      <c r="A58" s="18" t="s">
        <v>644</v>
      </c>
      <c r="B58" s="26" t="n">
        <v>0.198</v>
      </c>
      <c r="C58" s="26" t="n">
        <v>0.197</v>
      </c>
      <c r="D58" s="26" t="n">
        <v>0</v>
      </c>
      <c r="E58" s="26" t="n">
        <v>0</v>
      </c>
      <c r="F58" s="26" t="n">
        <v>0</v>
      </c>
      <c r="G58" s="26" t="n">
        <v>0</v>
      </c>
      <c r="H58" s="26" t="n">
        <v>0</v>
      </c>
      <c r="I58" s="26" t="n">
        <v>0</v>
      </c>
      <c r="J58" s="26" t="n">
        <v>0</v>
      </c>
    </row>
    <row r="59" customFormat="false" ht="15" hidden="false" customHeight="false" outlineLevel="0" collapsed="false">
      <c r="A59" s="18" t="s">
        <v>645</v>
      </c>
      <c r="B59" s="26" t="n">
        <v>0</v>
      </c>
      <c r="C59" s="26" t="n">
        <v>0</v>
      </c>
      <c r="D59" s="26" t="n">
        <v>0</v>
      </c>
      <c r="E59" s="26" t="n">
        <v>0</v>
      </c>
      <c r="F59" s="26" t="n">
        <v>0</v>
      </c>
      <c r="G59" s="26" t="n">
        <v>0</v>
      </c>
      <c r="H59" s="26" t="n">
        <v>0</v>
      </c>
      <c r="I59" s="26" t="n">
        <v>0.14</v>
      </c>
      <c r="J59" s="26" t="n">
        <v>0.14</v>
      </c>
    </row>
    <row r="60" customFormat="false" ht="15" hidden="false" customHeight="false" outlineLevel="0" collapsed="false">
      <c r="A60" s="18" t="s">
        <v>646</v>
      </c>
      <c r="B60" s="26" t="n">
        <v>0.052</v>
      </c>
      <c r="C60" s="26" t="n">
        <v>0.053</v>
      </c>
      <c r="D60" s="26" t="n">
        <v>0.052</v>
      </c>
      <c r="E60" s="26" t="n">
        <v>0.041</v>
      </c>
      <c r="F60" s="26" t="n">
        <v>0.046</v>
      </c>
      <c r="G60" s="26" t="n">
        <v>0.081</v>
      </c>
      <c r="H60" s="26" t="n">
        <v>0.098</v>
      </c>
      <c r="I60" s="26" t="n">
        <v>0.109</v>
      </c>
      <c r="J60" s="26" t="n">
        <v>0</v>
      </c>
    </row>
    <row r="61" customFormat="false" ht="15" hidden="false" customHeight="false" outlineLevel="0" collapsed="false">
      <c r="A61" s="18" t="s">
        <v>647</v>
      </c>
      <c r="B61" s="26" t="n">
        <v>0</v>
      </c>
      <c r="C61" s="26" t="n">
        <v>0</v>
      </c>
      <c r="D61" s="26" t="n">
        <v>0</v>
      </c>
      <c r="E61" s="26" t="n">
        <v>0.11</v>
      </c>
      <c r="F61" s="26" t="n">
        <v>0.046</v>
      </c>
      <c r="G61" s="26" t="n">
        <v>0</v>
      </c>
      <c r="H61" s="26" t="n">
        <v>0</v>
      </c>
      <c r="I61" s="26" t="n">
        <v>0</v>
      </c>
      <c r="J61" s="26" t="n">
        <v>0</v>
      </c>
    </row>
    <row r="62" customFormat="false" ht="15" hidden="false" customHeight="false" outlineLevel="0" collapsed="false">
      <c r="A62" s="18" t="s">
        <v>648</v>
      </c>
      <c r="B62" s="26" t="n">
        <v>0.019</v>
      </c>
      <c r="C62" s="26" t="n">
        <v>0.053</v>
      </c>
      <c r="D62" s="26" t="n">
        <v>0.049</v>
      </c>
      <c r="E62" s="26" t="n">
        <v>0.063</v>
      </c>
      <c r="F62" s="26" t="n">
        <v>0.051</v>
      </c>
      <c r="G62" s="26" t="n">
        <v>0.037</v>
      </c>
      <c r="H62" s="26" t="n">
        <v>0.066</v>
      </c>
      <c r="I62" s="26" t="n">
        <v>0.075</v>
      </c>
      <c r="J62" s="26" t="n">
        <v>0.078</v>
      </c>
    </row>
    <row r="63" customFormat="false" ht="15" hidden="false" customHeight="false" outlineLevel="0" collapsed="false">
      <c r="A63" s="18" t="s">
        <v>649</v>
      </c>
      <c r="B63" s="26" t="n">
        <v>0.046</v>
      </c>
      <c r="C63" s="26" t="n">
        <v>0.039</v>
      </c>
      <c r="D63" s="26" t="n">
        <v>0.032</v>
      </c>
      <c r="E63" s="26" t="n">
        <v>0.035</v>
      </c>
      <c r="F63" s="26" t="n">
        <v>0.029</v>
      </c>
      <c r="G63" s="26" t="n">
        <v>0.045</v>
      </c>
      <c r="H63" s="26" t="n">
        <v>0.102</v>
      </c>
      <c r="I63" s="26" t="n">
        <v>0.178</v>
      </c>
      <c r="J63" s="26" t="n">
        <v>0.255</v>
      </c>
    </row>
    <row r="65" customFormat="false" ht="15" hidden="false" customHeight="false" outlineLevel="0" collapsed="false">
      <c r="A65" s="5" t="s">
        <v>650</v>
      </c>
      <c r="B65" s="5" t="s">
        <v>209</v>
      </c>
      <c r="C65" s="5" t="s">
        <v>210</v>
      </c>
      <c r="D65" s="5" t="s">
        <v>211</v>
      </c>
      <c r="E65" s="5" t="s">
        <v>212</v>
      </c>
      <c r="F65" s="5" t="s">
        <v>213</v>
      </c>
      <c r="G65" s="5" t="s">
        <v>214</v>
      </c>
      <c r="H65" s="5" t="s">
        <v>215</v>
      </c>
      <c r="I65" s="5" t="s">
        <v>195</v>
      </c>
      <c r="J65" s="5" t="s">
        <v>196</v>
      </c>
    </row>
    <row r="66" customFormat="false" ht="15" hidden="false" customHeight="false" outlineLevel="0" collapsed="false">
      <c r="A66" s="18" t="s">
        <v>651</v>
      </c>
      <c r="B66" s="26" t="n">
        <v>0</v>
      </c>
      <c r="C66" s="26" t="n">
        <v>0</v>
      </c>
      <c r="D66" s="26" t="n">
        <v>0</v>
      </c>
      <c r="E66" s="26" t="n">
        <v>0</v>
      </c>
      <c r="F66" s="26" t="n">
        <v>4.62</v>
      </c>
      <c r="G66" s="26" t="n">
        <v>15.17</v>
      </c>
      <c r="H66" s="26" t="n">
        <v>0.68</v>
      </c>
      <c r="I66" s="26" t="n">
        <v>-0.11</v>
      </c>
      <c r="J66" s="26" t="n">
        <v>0</v>
      </c>
    </row>
    <row r="68" customFormat="false" ht="15" hidden="false" customHeight="false" outlineLevel="0" collapsed="false">
      <c r="A68" s="5" t="s">
        <v>652</v>
      </c>
      <c r="B68" s="5" t="s">
        <v>209</v>
      </c>
      <c r="C68" s="5" t="s">
        <v>210</v>
      </c>
      <c r="D68" s="5" t="s">
        <v>211</v>
      </c>
      <c r="E68" s="5" t="s">
        <v>212</v>
      </c>
      <c r="F68" s="5" t="s">
        <v>213</v>
      </c>
      <c r="G68" s="5" t="s">
        <v>214</v>
      </c>
      <c r="H68" s="5" t="s">
        <v>215</v>
      </c>
      <c r="I68" s="5" t="s">
        <v>195</v>
      </c>
      <c r="J68" s="5" t="s">
        <v>196</v>
      </c>
    </row>
    <row r="69" customFormat="false" ht="15" hidden="false" customHeight="false" outlineLevel="0" collapsed="false">
      <c r="A69" s="6" t="s">
        <v>653</v>
      </c>
      <c r="B69" s="20" t="n">
        <f aca="false">B19+B52+B55+B56+B58+B59+B60+B61+B62</f>
        <v>24.241</v>
      </c>
      <c r="C69" s="20" t="n">
        <f aca="false">C19+C52+C55+C56+C58+C59+C60+C61+C62</f>
        <v>23.848</v>
      </c>
      <c r="D69" s="20" t="n">
        <f aca="false">D19+D52+D55+D56+D58+D59+D60+D61+D62</f>
        <v>49.577</v>
      </c>
      <c r="E69" s="20" t="n">
        <f aca="false">E19+E52+E55+E56+E58+E59+E60+E61+E62</f>
        <v>74.671</v>
      </c>
      <c r="F69" s="20" t="n">
        <f aca="false">F19+F52+F55+F56+F58+F59+F60+F61+F62</f>
        <v>45.049</v>
      </c>
      <c r="G69" s="20" t="n">
        <f aca="false">G19+G52+G55+G56+G58+G59+G60+G61+G62</f>
        <v>37.849</v>
      </c>
      <c r="H69" s="20" t="n">
        <f aca="false">H19+H52+H55+H56+H58+H59+H60+H61+H62</f>
        <v>38.504</v>
      </c>
      <c r="I69" s="20" t="n">
        <f aca="false">I19+I52+I55+I56+I58+I59+I60+I61+I62</f>
        <v>34.745</v>
      </c>
      <c r="J69" s="20" t="n">
        <f aca="false">J19+J52+J55+J56+J58+J59+J60+J61+J62</f>
        <v>34.878</v>
      </c>
    </row>
    <row r="70" customFormat="false" ht="15" hidden="false" customHeight="false" outlineLevel="0" collapsed="false">
      <c r="A70" s="6" t="s">
        <v>654</v>
      </c>
      <c r="B70" s="20" t="n">
        <f aca="false">B50+B51</f>
        <v>6.39</v>
      </c>
      <c r="C70" s="20" t="n">
        <f aca="false">C50+C51</f>
        <v>6.595</v>
      </c>
      <c r="D70" s="20" t="n">
        <f aca="false">D50+D51</f>
        <v>7.707</v>
      </c>
      <c r="E70" s="20" t="n">
        <f aca="false">E50+E51</f>
        <v>6.663</v>
      </c>
      <c r="F70" s="20" t="n">
        <f aca="false">F50+F51</f>
        <v>7.496</v>
      </c>
      <c r="G70" s="20" t="n">
        <f aca="false">G50+G51</f>
        <v>7.571</v>
      </c>
      <c r="H70" s="20" t="n">
        <f aca="false">H50+H51</f>
        <v>8.13</v>
      </c>
      <c r="I70" s="20" t="n">
        <f aca="false">I50+I51</f>
        <v>8.406</v>
      </c>
      <c r="J70" s="20" t="n">
        <f aca="false">J50+J51</f>
        <v>8.271</v>
      </c>
    </row>
    <row r="71" customFormat="false" ht="15" hidden="false" customHeight="false" outlineLevel="0" collapsed="false">
      <c r="A71" s="6" t="s">
        <v>655</v>
      </c>
      <c r="B71" s="20" t="n">
        <f aca="false">B21+B28-B66</f>
        <v>12.453</v>
      </c>
      <c r="C71" s="20" t="n">
        <f aca="false">C21+C28-C66</f>
        <v>13.533</v>
      </c>
      <c r="D71" s="20" t="n">
        <f aca="false">D21+D28-D66</f>
        <v>14.871</v>
      </c>
      <c r="E71" s="20" t="n">
        <f aca="false">E21+E28-E66</f>
        <v>18.645</v>
      </c>
      <c r="F71" s="20" t="n">
        <f aca="false">F21+F28-F66</f>
        <v>24.685</v>
      </c>
      <c r="G71" s="20" t="n">
        <f aca="false">G21+G28-G66</f>
        <v>15.971</v>
      </c>
      <c r="H71" s="20" t="n">
        <f aca="false">H21+H28-H66</f>
        <v>13.843</v>
      </c>
      <c r="I71" s="20" t="n">
        <f aca="false">I21+I28-I66</f>
        <v>16.922</v>
      </c>
      <c r="J71" s="20" t="n">
        <f aca="false">J21+J28-J66</f>
        <v>14.137</v>
      </c>
    </row>
    <row r="73" customFormat="false" ht="15" hidden="false" customHeight="false" outlineLevel="0" collapsed="false">
      <c r="A73" s="5" t="s">
        <v>656</v>
      </c>
      <c r="B73" s="5" t="s">
        <v>209</v>
      </c>
      <c r="C73" s="5" t="s">
        <v>210</v>
      </c>
      <c r="D73" s="5" t="s">
        <v>211</v>
      </c>
      <c r="E73" s="5" t="s">
        <v>212</v>
      </c>
      <c r="F73" s="5" t="s">
        <v>213</v>
      </c>
      <c r="G73" s="5" t="s">
        <v>214</v>
      </c>
      <c r="H73" s="5" t="s">
        <v>215</v>
      </c>
      <c r="I73" s="5" t="s">
        <v>195</v>
      </c>
      <c r="J73" s="5" t="s">
        <v>196</v>
      </c>
    </row>
    <row r="74" customFormat="false" ht="15" hidden="false" customHeight="false" outlineLevel="0" collapsed="false">
      <c r="A74" s="18" t="s">
        <v>657</v>
      </c>
      <c r="C74" s="23" t="n">
        <v>0.026</v>
      </c>
      <c r="D74" s="23" t="n">
        <v>0.037</v>
      </c>
      <c r="E74" s="23" t="n">
        <v>0.111</v>
      </c>
      <c r="F74" s="23" t="n">
        <v>0.023</v>
      </c>
      <c r="G74" s="23" t="n">
        <v>-0.021</v>
      </c>
      <c r="H74" s="23" t="n">
        <v>0.04</v>
      </c>
      <c r="I74" s="23" t="n">
        <v>0.035</v>
      </c>
      <c r="J74" s="23" t="n">
        <v>0.032</v>
      </c>
    </row>
    <row r="75" customFormat="false" ht="15" hidden="false" customHeight="false" outlineLevel="0" collapsed="false">
      <c r="A75" s="18" t="s">
        <v>658</v>
      </c>
      <c r="C75" s="23" t="n">
        <v>0.025</v>
      </c>
      <c r="D75" s="23" t="n">
        <v>0.088</v>
      </c>
      <c r="E75" s="23" t="n">
        <v>0.075</v>
      </c>
      <c r="F75" s="23" t="n">
        <v>0.032</v>
      </c>
      <c r="G75" s="23" t="n">
        <v>0.046</v>
      </c>
      <c r="H75" s="23" t="n">
        <v>0.026</v>
      </c>
      <c r="I75" s="23" t="n">
        <v>0.036</v>
      </c>
      <c r="J75" s="23" t="n">
        <v>0.033</v>
      </c>
    </row>
    <row r="76" customFormat="false" ht="15" hidden="false" customHeight="false" outlineLevel="0" collapsed="false">
      <c r="A76" s="18" t="s">
        <v>659</v>
      </c>
      <c r="C76" s="23" t="n">
        <v>0.023</v>
      </c>
      <c r="D76" s="23" t="n">
        <v>0.144</v>
      </c>
      <c r="E76" s="23" t="n">
        <v>0.053</v>
      </c>
      <c r="F76" s="23" t="n">
        <v>0.044</v>
      </c>
      <c r="G76" s="23" t="n">
        <v>0.057</v>
      </c>
      <c r="H76" s="23" t="n">
        <v>0.038</v>
      </c>
      <c r="I76" s="23" t="n">
        <v>0.042</v>
      </c>
      <c r="J76" s="23" t="n">
        <v>0.029</v>
      </c>
    </row>
    <row r="77" customFormat="false" ht="15" hidden="false" customHeight="false" outlineLevel="0" collapsed="false">
      <c r="A77" s="18" t="s">
        <v>660</v>
      </c>
      <c r="C77" s="23" t="n">
        <v>0.026</v>
      </c>
      <c r="D77" s="23" t="n">
        <v>0.094</v>
      </c>
      <c r="E77" s="23" t="n">
        <v>0.086</v>
      </c>
      <c r="F77" s="23" t="n">
        <v>0.028</v>
      </c>
      <c r="G77" s="23" t="n">
        <v>0.003</v>
      </c>
      <c r="H77" s="23" t="n">
        <v>0.033</v>
      </c>
      <c r="I77" s="23" t="n">
        <v>0.034</v>
      </c>
      <c r="J77" s="23" t="n">
        <v>0.031</v>
      </c>
    </row>
    <row r="78" customFormat="false" ht="15" hidden="false" customHeight="false" outlineLevel="0" collapsed="false">
      <c r="A78" s="18" t="s">
        <v>661</v>
      </c>
      <c r="B78" s="23" t="n">
        <v>0.029</v>
      </c>
      <c r="C78" s="23" t="n">
        <v>0.026</v>
      </c>
      <c r="D78" s="23" t="n">
        <v>0.018</v>
      </c>
      <c r="E78" s="23" t="n">
        <v>0.018</v>
      </c>
      <c r="F78" s="23" t="n">
        <v>0.051</v>
      </c>
      <c r="G78" s="23" t="n">
        <v>0.045</v>
      </c>
      <c r="H78" s="23" t="n">
        <v>0.068</v>
      </c>
      <c r="I78" s="23" t="n">
        <v>0.035</v>
      </c>
      <c r="J78" s="23" t="n">
        <v>0.02</v>
      </c>
    </row>
    <row r="79" customFormat="false" ht="15" hidden="false" customHeight="false" outlineLevel="0" collapsed="false">
      <c r="A79" s="18" t="s">
        <v>662</v>
      </c>
      <c r="B79" s="23" t="n">
        <v>0</v>
      </c>
      <c r="C79" s="23" t="n">
        <v>-0.001</v>
      </c>
      <c r="D79" s="23" t="n">
        <v>0.002</v>
      </c>
      <c r="E79" s="23" t="n">
        <v>-0.022</v>
      </c>
      <c r="F79" s="23" t="n">
        <v>0.051</v>
      </c>
      <c r="G79" s="23" t="n">
        <v>0.085</v>
      </c>
      <c r="H79" s="23" t="n">
        <v>0.038</v>
      </c>
      <c r="I79" s="23" t="n">
        <v>0.012</v>
      </c>
      <c r="J79" s="23" t="n">
        <v>0.016</v>
      </c>
    </row>
    <row r="80" customFormat="false" ht="15" hidden="false" customHeight="false" outlineLevel="0" collapsed="false">
      <c r="A80" s="18" t="s">
        <v>663</v>
      </c>
      <c r="B80" s="23" t="n">
        <v>0.024</v>
      </c>
      <c r="C80" s="23" t="n">
        <v>0.024</v>
      </c>
      <c r="D80" s="23" t="n">
        <v>0.097</v>
      </c>
      <c r="F80" s="23" t="n">
        <v>0.036</v>
      </c>
      <c r="G80" s="23" t="n">
        <v>0.017</v>
      </c>
      <c r="H80" s="23" t="n">
        <v>0.041</v>
      </c>
      <c r="I80" s="23" t="n">
        <v>0.041</v>
      </c>
      <c r="J80" s="23" t="n">
        <v>0.036</v>
      </c>
    </row>
    <row r="81" customFormat="false" ht="15" hidden="false" customHeight="false" outlineLevel="0" collapsed="false">
      <c r="A81" s="18" t="s">
        <v>664</v>
      </c>
      <c r="F81" s="23" t="n">
        <v>-0.188</v>
      </c>
      <c r="G81" s="23" t="n">
        <v>0.057</v>
      </c>
      <c r="H81" s="23" t="n">
        <v>0.066</v>
      </c>
      <c r="I81" s="23" t="n">
        <v>0.002</v>
      </c>
      <c r="J81" s="23" t="n">
        <v>0.029</v>
      </c>
    </row>
    <row r="83" customFormat="false" ht="15" hidden="false" customHeight="false" outlineLevel="0" collapsed="false">
      <c r="A83" s="4" t="s">
        <v>665</v>
      </c>
    </row>
    <row r="84" customFormat="false" ht="15" hidden="false" customHeight="false" outlineLevel="0" collapsed="false">
      <c r="A84" s="4" t="s">
        <v>666</v>
      </c>
    </row>
    <row r="85" customFormat="false" ht="15" hidden="false" customHeight="false" outlineLevel="0" collapsed="false">
      <c r="A85" s="4" t="s">
        <v>667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7"/>
    <col collapsed="false" customWidth="true" hidden="false" outlineLevel="0" max="3" min="3" style="0" width="8"/>
    <col collapsed="false" customWidth="true" hidden="false" outlineLevel="0" max="4" min="4" style="0" width="38"/>
    <col collapsed="false" customWidth="true" hidden="false" outlineLevel="0" max="5" min="5" style="0" width="11"/>
    <col collapsed="false" customWidth="true" hidden="false" outlineLevel="0" max="6" min="6" style="0" width="30"/>
    <col collapsed="false" customWidth="true" hidden="false" outlineLevel="0" max="7" min="7" style="0" width="8"/>
    <col collapsed="false" customWidth="true" hidden="false" outlineLevel="0" max="8" min="8" style="0" width="9"/>
    <col collapsed="false" customWidth="true" hidden="false" outlineLevel="0" max="9" min="9" style="0" width="8"/>
    <col collapsed="false" customWidth="true" hidden="false" outlineLevel="0" max="10" min="10" style="0" width="9"/>
    <col collapsed="false" customWidth="true" hidden="false" outlineLevel="0" max="14" min="11" style="0" width="10"/>
    <col collapsed="false" customWidth="true" hidden="false" outlineLevel="0" max="15" min="15" style="0" width="7"/>
    <col collapsed="false" customWidth="true" hidden="false" outlineLevel="0" max="16" min="16" style="0" width="80"/>
    <col collapsed="false" customWidth="true" hidden="false" outlineLevel="0" max="18" min="17" style="0" width="9"/>
  </cols>
  <sheetData>
    <row r="1" customFormat="false" ht="17.35" hidden="false" customHeight="false" outlineLevel="0" collapsed="false">
      <c r="A1" s="1" t="s">
        <v>668</v>
      </c>
    </row>
    <row r="2" customFormat="false" ht="15" hidden="false" customHeight="false" outlineLevel="0" collapsed="false">
      <c r="A2" s="4" t="s">
        <v>669</v>
      </c>
    </row>
    <row r="4" customFormat="false" ht="45" hidden="false" customHeight="true" outlineLevel="0" collapsed="false">
      <c r="A4" s="5" t="s">
        <v>205</v>
      </c>
      <c r="B4" s="5" t="s">
        <v>32</v>
      </c>
      <c r="C4" s="5" t="s">
        <v>206</v>
      </c>
      <c r="D4" s="5" t="s">
        <v>207</v>
      </c>
      <c r="E4" s="5" t="s">
        <v>670</v>
      </c>
      <c r="F4" s="5" t="s">
        <v>671</v>
      </c>
      <c r="G4" s="5" t="s">
        <v>672</v>
      </c>
      <c r="H4" s="5" t="s">
        <v>673</v>
      </c>
      <c r="I4" s="5" t="s">
        <v>674</v>
      </c>
      <c r="J4" s="5" t="s">
        <v>675</v>
      </c>
      <c r="K4" s="5" t="s">
        <v>676</v>
      </c>
      <c r="L4" s="5" t="s">
        <v>677</v>
      </c>
      <c r="M4" s="5" t="s">
        <v>678</v>
      </c>
      <c r="N4" s="5" t="s">
        <v>679</v>
      </c>
      <c r="O4" s="5" t="s">
        <v>680</v>
      </c>
      <c r="P4" s="5" t="s">
        <v>681</v>
      </c>
      <c r="Q4" s="5" t="s">
        <v>682</v>
      </c>
      <c r="R4" s="5" t="s">
        <v>683</v>
      </c>
    </row>
    <row r="5" customFormat="false" ht="15" hidden="false" customHeight="false" outlineLevel="0" collapsed="false">
      <c r="A5" s="18" t="s">
        <v>361</v>
      </c>
      <c r="B5" s="18" t="s">
        <v>362</v>
      </c>
      <c r="C5" s="18" t="s">
        <v>218</v>
      </c>
      <c r="D5" s="18" t="s">
        <v>103</v>
      </c>
      <c r="E5" s="10" t="n">
        <f aca="false">INDEX(Eurostat!$L:$L,MATCH($A5,Eurostat!$A:$A,0))</f>
        <v>40000</v>
      </c>
      <c r="F5" s="18" t="s">
        <v>684</v>
      </c>
      <c r="G5" s="18" t="n">
        <v>6</v>
      </c>
      <c r="H5" s="28" t="n">
        <v>6.9</v>
      </c>
      <c r="I5" s="29" t="s">
        <v>685</v>
      </c>
      <c r="J5" s="28" t="n">
        <v>6.3</v>
      </c>
      <c r="K5" s="30" t="n">
        <f aca="false">IFERROR((INDEX(Eurostat!$L:$L,MATCH($A5,Eurostat!$A:$A,0))/INDEX(Eurostat!$E:$E,MATCH($A5,Eurostat!$A:$A,0)))^(1/7)-1,0)</f>
        <v>-0.00276208604147488</v>
      </c>
      <c r="L5" s="30" t="n">
        <f aca="false">IFERROR((INDEX(Eurostat!$L:$L,MATCH($A5,Eurostat!$A:$A,0))/INDEX(Eurostat!$I:$I,MATCH($A5,Eurostat!$A:$A,0)))^(1/3)-1,0)</f>
        <v>-0.0350498819078579</v>
      </c>
      <c r="M5" s="31" t="n">
        <f aca="false">IFERROR('Sous-jacents'!I5/'Sous-jacents'!H5-1,0)</f>
        <v>0.0167460976782827</v>
      </c>
      <c r="N5" s="31" t="n">
        <f aca="false">IFERROR('Sous-jacents'!J5/'Sous-jacents'!I5-1,0)</f>
        <v>0.0282102003956308</v>
      </c>
      <c r="O5" s="32" t="s">
        <v>686</v>
      </c>
      <c r="P5" s="4" t="s">
        <v>687</v>
      </c>
      <c r="Q5" s="33" t="n">
        <f aca="false">IF(O5="SJ",M5,IF(O5="T17",K5,IF(O5="T21",L5,0)))</f>
        <v>-0.00276208604147488</v>
      </c>
      <c r="R5" s="33" t="n">
        <f aca="false">IF(O5="SJ",N5,IF(O5="T17",K5,IF(O5="T21",L5,0)))</f>
        <v>-0.00276208604147488</v>
      </c>
    </row>
    <row r="6" customFormat="false" ht="15" hidden="false" customHeight="false" outlineLevel="0" collapsed="false">
      <c r="A6" s="18" t="s">
        <v>363</v>
      </c>
      <c r="B6" s="18" t="s">
        <v>362</v>
      </c>
      <c r="C6" s="18" t="s">
        <v>220</v>
      </c>
      <c r="D6" s="18" t="s">
        <v>92</v>
      </c>
      <c r="E6" s="10" t="n">
        <f aca="false">INDEX(Eurostat!$L:$L,MATCH($A6,Eurostat!$A:$A,0))</f>
        <v>4881</v>
      </c>
      <c r="F6" s="18" t="s">
        <v>684</v>
      </c>
      <c r="G6" s="18" t="n">
        <v>6</v>
      </c>
      <c r="H6" s="28" t="n">
        <v>32</v>
      </c>
      <c r="I6" s="29" t="s">
        <v>685</v>
      </c>
      <c r="J6" s="28" t="n">
        <v>25.7</v>
      </c>
      <c r="K6" s="30" t="n">
        <f aca="false">IFERROR((INDEX(Eurostat!$L:$L,MATCH($A6,Eurostat!$A:$A,0))/INDEX(Eurostat!$E:$E,MATCH($A6,Eurostat!$A:$A,0)))^(1/7)-1,0)</f>
        <v>0.0142410515044282</v>
      </c>
      <c r="L6" s="30" t="n">
        <f aca="false">IFERROR((INDEX(Eurostat!$L:$L,MATCH($A6,Eurostat!$A:$A,0))/INDEX(Eurostat!$I:$I,MATCH($A6,Eurostat!$A:$A,0)))^(1/3)-1,0)</f>
        <v>-0.0286038038262528</v>
      </c>
      <c r="M6" s="31" t="n">
        <f aca="false">IFERROR('Sous-jacents'!I6/'Sous-jacents'!H6-1,0)</f>
        <v>-0.0671806167400882</v>
      </c>
      <c r="N6" s="31" t="n">
        <f aca="false">IFERROR('Sous-jacents'!J6/'Sous-jacents'!I6-1,0)</f>
        <v>-0.0731995277449823</v>
      </c>
      <c r="O6" s="32" t="s">
        <v>688</v>
      </c>
      <c r="P6" s="4" t="s">
        <v>689</v>
      </c>
      <c r="Q6" s="33" t="n">
        <f aca="false">IF(O6="SJ",M6,IF(O6="T17",K6,IF(O6="T21",L6,0)))</f>
        <v>-0.0671806167400882</v>
      </c>
      <c r="R6" s="33" t="n">
        <f aca="false">IF(O6="SJ",N6,IF(O6="T17",K6,IF(O6="T21",L6,0)))</f>
        <v>-0.0731995277449823</v>
      </c>
    </row>
    <row r="7" customFormat="false" ht="15" hidden="false" customHeight="false" outlineLevel="0" collapsed="false">
      <c r="A7" s="18" t="s">
        <v>364</v>
      </c>
      <c r="B7" s="18" t="s">
        <v>362</v>
      </c>
      <c r="C7" s="18" t="s">
        <v>222</v>
      </c>
      <c r="D7" s="18" t="s">
        <v>102</v>
      </c>
      <c r="E7" s="10" t="n">
        <f aca="false">INDEX(Eurostat!$L:$L,MATCH($A7,Eurostat!$A:$A,0))</f>
        <v>2465</v>
      </c>
      <c r="F7" s="18" t="s">
        <v>684</v>
      </c>
      <c r="G7" s="18" t="n">
        <v>6</v>
      </c>
      <c r="H7" s="28" t="n">
        <v>377.8</v>
      </c>
      <c r="I7" s="29" t="s">
        <v>690</v>
      </c>
      <c r="J7" s="28" t="n">
        <v>81.4</v>
      </c>
      <c r="K7" s="30" t="n">
        <f aca="false">IFERROR((INDEX(Eurostat!$L:$L,MATCH($A7,Eurostat!$A:$A,0))/INDEX(Eurostat!$E:$E,MATCH($A7,Eurostat!$A:$A,0)))^(1/7)-1,0)</f>
        <v>0.0666641806932984</v>
      </c>
      <c r="L7" s="30" t="n">
        <f aca="false">IFERROR((INDEX(Eurostat!$L:$L,MATCH($A7,Eurostat!$A:$A,0))/INDEX(Eurostat!$I:$I,MATCH($A7,Eurostat!$A:$A,0)))^(1/3)-1,0)</f>
        <v>0.0773994920172181</v>
      </c>
      <c r="M7" s="31" t="n">
        <f aca="false">IFERROR('Sous-jacents'!I7/'Sous-jacents'!H7-1,0)</f>
        <v>-0.695876288659794</v>
      </c>
      <c r="N7" s="31" t="n">
        <f aca="false">IFERROR('Sous-jacents'!J7/'Sous-jacents'!I7-1,0)</f>
        <v>3.06779661016949</v>
      </c>
      <c r="O7" s="32" t="s">
        <v>686</v>
      </c>
      <c r="P7" s="4" t="s">
        <v>691</v>
      </c>
      <c r="Q7" s="33" t="n">
        <f aca="false">IF(O7="SJ",M7,IF(O7="T17",K7,IF(O7="T21",L7,0)))</f>
        <v>0.0666641806932984</v>
      </c>
      <c r="R7" s="33" t="n">
        <f aca="false">IF(O7="SJ",N7,IF(O7="T17",K7,IF(O7="T21",L7,0)))</f>
        <v>0.0666641806932984</v>
      </c>
    </row>
    <row r="8" customFormat="false" ht="15" hidden="false" customHeight="false" outlineLevel="0" collapsed="false">
      <c r="A8" s="18" t="s">
        <v>365</v>
      </c>
      <c r="B8" s="18" t="s">
        <v>362</v>
      </c>
      <c r="C8" s="18" t="s">
        <v>224</v>
      </c>
      <c r="D8" s="18" t="s">
        <v>83</v>
      </c>
      <c r="E8" s="10" t="n">
        <f aca="false">INDEX(Eurostat!$L:$L,MATCH($A8,Eurostat!$A:$A,0))</f>
        <v>19881</v>
      </c>
      <c r="F8" s="18" t="s">
        <v>684</v>
      </c>
      <c r="G8" s="18" t="n">
        <v>6</v>
      </c>
      <c r="H8" s="28" t="n">
        <v>2.5</v>
      </c>
      <c r="I8" s="29" t="s">
        <v>692</v>
      </c>
      <c r="J8" s="28" t="n">
        <v>1.9</v>
      </c>
      <c r="K8" s="30" t="n">
        <f aca="false">IFERROR((INDEX(Eurostat!$L:$L,MATCH($A8,Eurostat!$A:$A,0))/INDEX(Eurostat!$E:$E,MATCH($A8,Eurostat!$A:$A,0)))^(1/7)-1,0)</f>
        <v>0.0299551536719362</v>
      </c>
      <c r="L8" s="30" t="n">
        <f aca="false">IFERROR((INDEX(Eurostat!$L:$L,MATCH($A8,Eurostat!$A:$A,0))/INDEX(Eurostat!$I:$I,MATCH($A8,Eurostat!$A:$A,0)))^(1/3)-1,0)</f>
        <v>0.0542518905459799</v>
      </c>
      <c r="M8" s="31" t="n">
        <f aca="false">IFERROR('Sous-jacents'!I8/'Sous-jacents'!H8-1,0)</f>
        <v>0.0213260953858085</v>
      </c>
      <c r="N8" s="31" t="n">
        <f aca="false">IFERROR('Sous-jacents'!J8/'Sous-jacents'!I8-1,0)</f>
        <v>0.0346747658820552</v>
      </c>
      <c r="O8" s="32" t="s">
        <v>688</v>
      </c>
      <c r="P8" s="4" t="s">
        <v>693</v>
      </c>
      <c r="Q8" s="33" t="n">
        <f aca="false">IF(O8="SJ",M8,IF(O8="T17",K8,IF(O8="T21",L8,0)))</f>
        <v>0.0213260953858085</v>
      </c>
      <c r="R8" s="33" t="n">
        <f aca="false">IF(O8="SJ",N8,IF(O8="T17",K8,IF(O8="T21",L8,0)))</f>
        <v>0.0346747658820552</v>
      </c>
    </row>
    <row r="9" customFormat="false" ht="15" hidden="false" customHeight="false" outlineLevel="0" collapsed="false">
      <c r="A9" s="18" t="s">
        <v>366</v>
      </c>
      <c r="B9" s="18" t="s">
        <v>362</v>
      </c>
      <c r="C9" s="18" t="s">
        <v>226</v>
      </c>
      <c r="D9" s="18" t="s">
        <v>105</v>
      </c>
      <c r="E9" s="10" t="n">
        <f aca="false">INDEX(Eurostat!$L:$L,MATCH($A9,Eurostat!$A:$A,0))</f>
        <v>5</v>
      </c>
      <c r="F9" s="4" t="s">
        <v>694</v>
      </c>
      <c r="K9" s="30" t="n">
        <f aca="false">IFERROR((INDEX(Eurostat!$L:$L,MATCH($A9,Eurostat!$A:$A,0))/INDEX(Eurostat!$E:$E,MATCH($A9,Eurostat!$A:$A,0)))^(1/7)-1,0)</f>
        <v>0</v>
      </c>
      <c r="L9" s="30" t="n">
        <f aca="false">IFERROR((INDEX(Eurostat!$L:$L,MATCH($A9,Eurostat!$A:$A,0))/INDEX(Eurostat!$I:$I,MATCH($A9,Eurostat!$A:$A,0)))^(1/3)-1,0)</f>
        <v>0.0772173450159419</v>
      </c>
      <c r="O9" s="32" t="s">
        <v>695</v>
      </c>
      <c r="P9" s="4" t="s">
        <v>696</v>
      </c>
      <c r="Q9" s="33" t="n">
        <f aca="false">IF(O9="SJ",M9,IF(O9="T17",K9,IF(O9="T21",L9,0)))</f>
        <v>0</v>
      </c>
      <c r="R9" s="33" t="n">
        <f aca="false">IF(O9="SJ",N9,IF(O9="T17",K9,IF(O9="T21",L9,0)))</f>
        <v>0</v>
      </c>
    </row>
    <row r="10" customFormat="false" ht="15" hidden="false" customHeight="false" outlineLevel="0" collapsed="false">
      <c r="A10" s="18" t="s">
        <v>367</v>
      </c>
      <c r="B10" s="18" t="s">
        <v>362</v>
      </c>
      <c r="C10" s="18" t="s">
        <v>228</v>
      </c>
      <c r="D10" s="18" t="s">
        <v>104</v>
      </c>
      <c r="E10" s="10" t="n">
        <f aca="false">INDEX(Eurostat!$L:$L,MATCH($A10,Eurostat!$A:$A,0))</f>
        <v>399</v>
      </c>
      <c r="F10" s="18" t="s">
        <v>684</v>
      </c>
      <c r="G10" s="18" t="n">
        <v>6</v>
      </c>
      <c r="H10" s="28" t="n">
        <v>527.5</v>
      </c>
      <c r="I10" s="29" t="s">
        <v>685</v>
      </c>
      <c r="J10" s="28" t="n">
        <v>943.3</v>
      </c>
      <c r="K10" s="30" t="n">
        <f aca="false">IFERROR((INDEX(Eurostat!$L:$L,MATCH($A10,Eurostat!$A:$A,0))/INDEX(Eurostat!$E:$E,MATCH($A10,Eurostat!$A:$A,0)))^(1/7)-1,0)</f>
        <v>0.000358551636480797</v>
      </c>
      <c r="L10" s="30" t="n">
        <f aca="false">IFERROR((INDEX(Eurostat!$L:$L,MATCH($A10,Eurostat!$A:$A,0))/INDEX(Eurostat!$I:$I,MATCH($A10,Eurostat!$A:$A,0)))^(1/3)-1,0)</f>
        <v>0.0282584263547994</v>
      </c>
      <c r="M10" s="31" t="n">
        <f aca="false">IFERROR('Sous-jacents'!I9/'Sous-jacents'!H9-1,0)</f>
        <v>-0.351203501094092</v>
      </c>
      <c r="N10" s="31" t="n">
        <f aca="false">IFERROR('Sous-jacents'!J9/'Sous-jacents'!I9-1,0)</f>
        <v>-0.126475548060708</v>
      </c>
      <c r="O10" s="32" t="s">
        <v>695</v>
      </c>
      <c r="P10" s="4" t="s">
        <v>696</v>
      </c>
      <c r="Q10" s="33" t="n">
        <f aca="false">IF(O10="SJ",M10,IF(O10="T17",K10,IF(O10="T21",L10,0)))</f>
        <v>0</v>
      </c>
      <c r="R10" s="33" t="n">
        <f aca="false">IF(O10="SJ",N10,IF(O10="T17",K10,IF(O10="T21",L10,0)))</f>
        <v>0</v>
      </c>
    </row>
    <row r="11" customFormat="false" ht="15" hidden="false" customHeight="false" outlineLevel="0" collapsed="false">
      <c r="A11" s="18" t="s">
        <v>368</v>
      </c>
      <c r="B11" s="18" t="s">
        <v>362</v>
      </c>
      <c r="C11" s="18" t="s">
        <v>230</v>
      </c>
      <c r="D11" s="18" t="s">
        <v>128</v>
      </c>
      <c r="E11" s="10" t="n">
        <f aca="false">INDEX(Eurostat!$L:$L,MATCH($A11,Eurostat!$A:$A,0))</f>
        <v>46691</v>
      </c>
      <c r="F11" s="18" t="s">
        <v>684</v>
      </c>
      <c r="G11" s="18" t="n">
        <v>6</v>
      </c>
      <c r="H11" s="28" t="n">
        <v>15.2</v>
      </c>
      <c r="I11" s="29" t="s">
        <v>697</v>
      </c>
      <c r="J11" s="28" t="n">
        <v>20.6</v>
      </c>
      <c r="K11" s="30" t="n">
        <f aca="false">IFERROR((INDEX(Eurostat!$L:$L,MATCH($A11,Eurostat!$A:$A,0))/INDEX(Eurostat!$E:$E,MATCH($A11,Eurostat!$A:$A,0)))^(1/7)-1,0)</f>
        <v>0.0384280929981937</v>
      </c>
      <c r="L11" s="30" t="n">
        <f aca="false">IFERROR((INDEX(Eurostat!$L:$L,MATCH($A11,Eurostat!$A:$A,0))/INDEX(Eurostat!$I:$I,MATCH($A11,Eurostat!$A:$A,0)))^(1/3)-1,0)</f>
        <v>0.145061774901087</v>
      </c>
      <c r="M11" s="31" t="n">
        <f aca="false">IFERROR('Sous-jacents'!I10/'Sous-jacents'!H10-1,0)</f>
        <v>-0.18192484490019</v>
      </c>
      <c r="N11" s="31" t="n">
        <f aca="false">IFERROR('Sous-jacents'!J10/'Sous-jacents'!I10-1,0)</f>
        <v>0.151594333876893</v>
      </c>
      <c r="O11" s="32" t="s">
        <v>698</v>
      </c>
      <c r="P11" s="4" t="s">
        <v>699</v>
      </c>
      <c r="Q11" s="34" t="n">
        <v>0</v>
      </c>
      <c r="R11" s="34" t="n">
        <v>0</v>
      </c>
    </row>
    <row r="12" customFormat="false" ht="15" hidden="false" customHeight="false" outlineLevel="0" collapsed="false">
      <c r="A12" s="18" t="s">
        <v>369</v>
      </c>
      <c r="B12" s="18" t="s">
        <v>362</v>
      </c>
      <c r="C12" s="18" t="s">
        <v>232</v>
      </c>
      <c r="D12" s="18" t="s">
        <v>233</v>
      </c>
      <c r="E12" s="10" t="n">
        <f aca="false">INDEX(Eurostat!$L:$L,MATCH($A12,Eurostat!$A:$A,0))</f>
        <v>45698</v>
      </c>
      <c r="F12" s="4" t="s">
        <v>694</v>
      </c>
      <c r="K12" s="30" t="n">
        <f aca="false">IFERROR((INDEX(Eurostat!$L:$L,MATCH($A12,Eurostat!$A:$A,0))/INDEX(Eurostat!$E:$E,MATCH($A12,Eurostat!$A:$A,0)))^(1/7)-1,0)</f>
        <v>-0.0119582019748227</v>
      </c>
      <c r="L12" s="30" t="n">
        <f aca="false">IFERROR((INDEX(Eurostat!$L:$L,MATCH($A12,Eurostat!$A:$A,0))/INDEX(Eurostat!$I:$I,MATCH($A12,Eurostat!$A:$A,0)))^(1/3)-1,0)</f>
        <v>-0.00478984370000846</v>
      </c>
      <c r="O12" s="32" t="s">
        <v>686</v>
      </c>
      <c r="P12" s="4" t="s">
        <v>700</v>
      </c>
      <c r="Q12" s="33" t="n">
        <f aca="false">IF(O12="SJ",M12,IF(O12="T17",K12,IF(O12="T21",L12,0)))</f>
        <v>-0.0119582019748227</v>
      </c>
      <c r="R12" s="33" t="n">
        <f aca="false">IF(O12="SJ",N12,IF(O12="T17",K12,IF(O12="T21",L12,0)))</f>
        <v>-0.0119582019748227</v>
      </c>
    </row>
    <row r="13" customFormat="false" ht="15" hidden="false" customHeight="false" outlineLevel="0" collapsed="false">
      <c r="A13" s="18" t="s">
        <v>370</v>
      </c>
      <c r="B13" s="18" t="s">
        <v>362</v>
      </c>
      <c r="C13" s="18" t="s">
        <v>235</v>
      </c>
      <c r="D13" s="18" t="s">
        <v>118</v>
      </c>
      <c r="E13" s="10" t="n">
        <f aca="false">INDEX(Eurostat!$L:$L,MATCH($A13,Eurostat!$A:$A,0))</f>
        <v>47702</v>
      </c>
      <c r="F13" s="18" t="s">
        <v>684</v>
      </c>
      <c r="G13" s="18" t="n">
        <v>6</v>
      </c>
      <c r="H13" s="28" t="n">
        <v>3.2</v>
      </c>
      <c r="I13" s="29" t="s">
        <v>701</v>
      </c>
      <c r="J13" s="28" t="n">
        <v>1.5</v>
      </c>
      <c r="K13" s="30" t="n">
        <f aca="false">IFERROR((INDEX(Eurostat!$L:$L,MATCH($A13,Eurostat!$A:$A,0))/INDEX(Eurostat!$E:$E,MATCH($A13,Eurostat!$A:$A,0)))^(1/7)-1,0)</f>
        <v>0.0489683459985257</v>
      </c>
      <c r="L13" s="30" t="n">
        <f aca="false">IFERROR((INDEX(Eurostat!$L:$L,MATCH($A13,Eurostat!$A:$A,0))/INDEX(Eurostat!$I:$I,MATCH($A13,Eurostat!$A:$A,0)))^(1/3)-1,0)</f>
        <v>0.0827556442700239</v>
      </c>
      <c r="M13" s="31" t="n">
        <f aca="false">IFERROR('Sous-jacents'!I11/'Sous-jacents'!H11-1,0)</f>
        <v>0.0643200226865883</v>
      </c>
      <c r="N13" s="31" t="n">
        <f aca="false">IFERROR('Sous-jacents'!J11/'Sous-jacents'!I11-1,0)</f>
        <v>0.0692256452955871</v>
      </c>
      <c r="O13" s="32" t="s">
        <v>688</v>
      </c>
      <c r="P13" s="4" t="s">
        <v>702</v>
      </c>
      <c r="Q13" s="33" t="n">
        <f aca="false">IF(O13="SJ",M13,IF(O13="T17",K13,IF(O13="T21",L13,0)))</f>
        <v>0.0643200226865883</v>
      </c>
      <c r="R13" s="33" t="n">
        <f aca="false">IF(O13="SJ",N13,IF(O13="T17",K13,IF(O13="T21",L13,0)))</f>
        <v>0.0692256452955871</v>
      </c>
    </row>
    <row r="14" customFormat="false" ht="15" hidden="false" customHeight="false" outlineLevel="0" collapsed="false">
      <c r="A14" s="18" t="s">
        <v>371</v>
      </c>
      <c r="B14" s="18" t="s">
        <v>362</v>
      </c>
      <c r="C14" s="18" t="s">
        <v>237</v>
      </c>
      <c r="D14" s="18" t="s">
        <v>122</v>
      </c>
      <c r="E14" s="10" t="n">
        <f aca="false">INDEX(Eurostat!$L:$L,MATCH($A14,Eurostat!$A:$A,0))</f>
        <v>229</v>
      </c>
      <c r="F14" s="4" t="s">
        <v>694</v>
      </c>
      <c r="K14" s="30" t="n">
        <f aca="false">IFERROR((INDEX(Eurostat!$L:$L,MATCH($A14,Eurostat!$A:$A,0))/INDEX(Eurostat!$E:$E,MATCH($A14,Eurostat!$A:$A,0)))^(1/7)-1,0)</f>
        <v>-0.00608733214126789</v>
      </c>
      <c r="L14" s="30" t="n">
        <f aca="false">IFERROR((INDEX(Eurostat!$L:$L,MATCH($A14,Eurostat!$A:$A,0))/INDEX(Eurostat!$I:$I,MATCH($A14,Eurostat!$A:$A,0)))^(1/3)-1,0)</f>
        <v>0.00292827440165655</v>
      </c>
      <c r="O14" s="32" t="s">
        <v>695</v>
      </c>
      <c r="P14" s="4" t="s">
        <v>696</v>
      </c>
      <c r="Q14" s="33" t="n">
        <f aca="false">IF(O14="SJ",M14,IF(O14="T17",K14,IF(O14="T21",L14,0)))</f>
        <v>0</v>
      </c>
      <c r="R14" s="33" t="n">
        <f aca="false">IF(O14="SJ",N14,IF(O14="T17",K14,IF(O14="T21",L14,0)))</f>
        <v>0</v>
      </c>
    </row>
    <row r="15" customFormat="false" ht="15" hidden="false" customHeight="false" outlineLevel="0" collapsed="false">
      <c r="A15" s="18" t="s">
        <v>372</v>
      </c>
      <c r="B15" s="18" t="s">
        <v>362</v>
      </c>
      <c r="C15" s="18" t="s">
        <v>239</v>
      </c>
      <c r="D15" s="18" t="s">
        <v>120</v>
      </c>
      <c r="E15" s="10" t="n">
        <f aca="false">INDEX(Eurostat!$L:$L,MATCH($A15,Eurostat!$A:$A,0))</f>
        <v>2007</v>
      </c>
      <c r="F15" s="4" t="s">
        <v>694</v>
      </c>
      <c r="K15" s="30" t="n">
        <f aca="false">IFERROR((INDEX(Eurostat!$L:$L,MATCH($A15,Eurostat!$A:$A,0))/INDEX(Eurostat!$E:$E,MATCH($A15,Eurostat!$A:$A,0)))^(1/7)-1,0)</f>
        <v>0.00397740063553553</v>
      </c>
      <c r="L15" s="30" t="n">
        <f aca="false">IFERROR((INDEX(Eurostat!$L:$L,MATCH($A15,Eurostat!$A:$A,0))/INDEX(Eurostat!$I:$I,MATCH($A15,Eurostat!$A:$A,0)))^(1/3)-1,0)</f>
        <v>0.00149925261976436</v>
      </c>
      <c r="O15" s="32" t="s">
        <v>686</v>
      </c>
      <c r="P15" s="4" t="s">
        <v>703</v>
      </c>
      <c r="Q15" s="33" t="n">
        <f aca="false">IF(O15="SJ",M15,IF(O15="T17",K15,IF(O15="T21",L15,0)))</f>
        <v>0.00397740063553553</v>
      </c>
      <c r="R15" s="33" t="n">
        <f aca="false">IF(O15="SJ",N15,IF(O15="T17",K15,IF(O15="T21",L15,0)))</f>
        <v>0.00397740063553553</v>
      </c>
    </row>
    <row r="16" customFormat="false" ht="15" hidden="false" customHeight="false" outlineLevel="0" collapsed="false">
      <c r="A16" s="18" t="s">
        <v>373</v>
      </c>
      <c r="B16" s="18" t="s">
        <v>362</v>
      </c>
      <c r="C16" s="18" t="s">
        <v>241</v>
      </c>
      <c r="D16" s="18" t="s">
        <v>121</v>
      </c>
      <c r="E16" s="10" t="n">
        <f aca="false">INDEX(Eurostat!$L:$L,MATCH($A16,Eurostat!$A:$A,0))</f>
        <v>1682</v>
      </c>
      <c r="F16" s="18" t="s">
        <v>684</v>
      </c>
      <c r="G16" s="18" t="n">
        <v>4</v>
      </c>
      <c r="H16" s="28" t="n">
        <v>35.5</v>
      </c>
      <c r="I16" s="29" t="s">
        <v>704</v>
      </c>
      <c r="J16" s="28" t="n">
        <v>19.9</v>
      </c>
      <c r="K16" s="30" t="n">
        <f aca="false">IFERROR((INDEX(Eurostat!$L:$L,MATCH($A16,Eurostat!$A:$A,0))/INDEX(Eurostat!$E:$E,MATCH($A16,Eurostat!$A:$A,0)))^(1/7)-1,0)</f>
        <v>0.0401374365267078</v>
      </c>
      <c r="L16" s="30" t="n">
        <f aca="false">IFERROR((INDEX(Eurostat!$L:$L,MATCH($A16,Eurostat!$A:$A,0))/INDEX(Eurostat!$I:$I,MATCH($A16,Eurostat!$A:$A,0)))^(1/3)-1,0)</f>
        <v>0.0646031313277962</v>
      </c>
      <c r="M16" s="31" t="n">
        <f aca="false">IFERROR('Sous-jacents'!I12/'Sous-jacents'!H12-1,0)</f>
        <v>-0.113333333333333</v>
      </c>
      <c r="N16" s="31" t="n">
        <f aca="false">IFERROR('Sous-jacents'!J12/'Sous-jacents'!I12-1,0)</f>
        <v>0.120300751879699</v>
      </c>
      <c r="O16" s="32" t="s">
        <v>686</v>
      </c>
      <c r="P16" s="4" t="s">
        <v>705</v>
      </c>
      <c r="Q16" s="33" t="n">
        <f aca="false">IF(O16="SJ",M16,IF(O16="T17",K16,IF(O16="T21",L16,0)))</f>
        <v>0.0401374365267078</v>
      </c>
      <c r="R16" s="33" t="n">
        <f aca="false">IF(O16="SJ",N16,IF(O16="T17",K16,IF(O16="T21",L16,0)))</f>
        <v>0.0401374365267078</v>
      </c>
    </row>
    <row r="17" customFormat="false" ht="15" hidden="false" customHeight="false" outlineLevel="0" collapsed="false">
      <c r="A17" s="18" t="s">
        <v>374</v>
      </c>
      <c r="B17" s="18" t="s">
        <v>362</v>
      </c>
      <c r="C17" s="18" t="s">
        <v>243</v>
      </c>
      <c r="D17" s="18" t="s">
        <v>119</v>
      </c>
      <c r="E17" s="10" t="n">
        <f aca="false">INDEX(Eurostat!$L:$L,MATCH($A17,Eurostat!$A:$A,0))</f>
        <v>2583</v>
      </c>
      <c r="F17" s="18" t="s">
        <v>684</v>
      </c>
      <c r="G17" s="18" t="n">
        <v>6</v>
      </c>
      <c r="H17" s="28" t="n">
        <v>8.7</v>
      </c>
      <c r="I17" s="29" t="s">
        <v>697</v>
      </c>
      <c r="J17" s="28" t="n">
        <v>6.6</v>
      </c>
      <c r="K17" s="30" t="n">
        <f aca="false">IFERROR((INDEX(Eurostat!$L:$L,MATCH($A17,Eurostat!$A:$A,0))/INDEX(Eurostat!$E:$E,MATCH($A17,Eurostat!$A:$A,0)))^(1/7)-1,0)</f>
        <v>0.00427549896815971</v>
      </c>
      <c r="L17" s="30" t="n">
        <f aca="false">IFERROR((INDEX(Eurostat!$L:$L,MATCH($A17,Eurostat!$A:$A,0))/INDEX(Eurostat!$I:$I,MATCH($A17,Eurostat!$A:$A,0)))^(1/3)-1,0)</f>
        <v>0.0694081694174229</v>
      </c>
      <c r="M17" s="31" t="n">
        <f aca="false">IFERROR('Sous-jacents'!I13/'Sous-jacents'!H13-1,0)</f>
        <v>-0.0105900151285931</v>
      </c>
      <c r="N17" s="31" t="n">
        <f aca="false">IFERROR('Sous-jacents'!J13/'Sous-jacents'!I13-1,0)</f>
        <v>0.0188583078491336</v>
      </c>
      <c r="O17" s="32" t="s">
        <v>686</v>
      </c>
      <c r="P17" s="4" t="s">
        <v>706</v>
      </c>
      <c r="Q17" s="33" t="n">
        <f aca="false">IF(O17="SJ",M17,IF(O17="T17",K17,IF(O17="T21",L17,0)))</f>
        <v>0.00427549896815971</v>
      </c>
      <c r="R17" s="33" t="n">
        <f aca="false">IF(O17="SJ",N17,IF(O17="T17",K17,IF(O17="T21",L17,0)))</f>
        <v>0.00427549896815971</v>
      </c>
    </row>
    <row r="18" customFormat="false" ht="15" hidden="false" customHeight="false" outlineLevel="0" collapsed="false">
      <c r="A18" s="18" t="s">
        <v>375</v>
      </c>
      <c r="B18" s="18" t="s">
        <v>362</v>
      </c>
      <c r="C18" s="18" t="s">
        <v>245</v>
      </c>
      <c r="D18" s="18" t="s">
        <v>123</v>
      </c>
      <c r="E18" s="10" t="n">
        <f aca="false">INDEX(Eurostat!$L:$L,MATCH($A18,Eurostat!$A:$A,0))</f>
        <v>25717</v>
      </c>
      <c r="F18" s="18" t="s">
        <v>684</v>
      </c>
      <c r="G18" s="18" t="n">
        <v>6</v>
      </c>
      <c r="H18" s="28" t="n">
        <v>0.6</v>
      </c>
      <c r="I18" s="29" t="s">
        <v>701</v>
      </c>
      <c r="J18" s="28" t="n">
        <v>1.1</v>
      </c>
      <c r="K18" s="30" t="n">
        <f aca="false">IFERROR((INDEX(Eurostat!$L:$L,MATCH($A18,Eurostat!$A:$A,0))/INDEX(Eurostat!$E:$E,MATCH($A18,Eurostat!$A:$A,0)))^(1/7)-1,0)</f>
        <v>0.0412436400443168</v>
      </c>
      <c r="L18" s="30" t="n">
        <f aca="false">IFERROR((INDEX(Eurostat!$L:$L,MATCH($A18,Eurostat!$A:$A,0))/INDEX(Eurostat!$I:$I,MATCH($A18,Eurostat!$A:$A,0)))^(1/3)-1,0)</f>
        <v>0.070641844687499</v>
      </c>
      <c r="M18" s="31" t="n">
        <f aca="false">IFERROR('Sous-jacents'!I14/'Sous-jacents'!H14-1,0)</f>
        <v>0.0125955915429599</v>
      </c>
      <c r="N18" s="31" t="n">
        <f aca="false">IFERROR('Sous-jacents'!J14/'Sous-jacents'!I14-1,0)</f>
        <v>0.00533096401599287</v>
      </c>
      <c r="O18" s="32" t="s">
        <v>688</v>
      </c>
      <c r="P18" s="4" t="s">
        <v>707</v>
      </c>
      <c r="Q18" s="33" t="n">
        <f aca="false">IF(O18="SJ",M18,IF(O18="T17",K18,IF(O18="T21",L18,0)))</f>
        <v>0.0125955915429599</v>
      </c>
      <c r="R18" s="33" t="n">
        <f aca="false">IF(O18="SJ",N18,IF(O18="T17",K18,IF(O18="T21",L18,0)))</f>
        <v>0.00533096401599287</v>
      </c>
    </row>
    <row r="19" customFormat="false" ht="15" hidden="false" customHeight="false" outlineLevel="0" collapsed="false">
      <c r="A19" s="18" t="s">
        <v>376</v>
      </c>
      <c r="B19" s="18" t="s">
        <v>362</v>
      </c>
      <c r="C19" s="18" t="s">
        <v>247</v>
      </c>
      <c r="D19" s="18" t="s">
        <v>124</v>
      </c>
      <c r="E19" s="10" t="n">
        <f aca="false">INDEX(Eurostat!$L:$L,MATCH($A19,Eurostat!$A:$A,0))</f>
        <v>1122</v>
      </c>
      <c r="F19" s="18" t="s">
        <v>684</v>
      </c>
      <c r="G19" s="18" t="n">
        <v>6</v>
      </c>
      <c r="H19" s="28" t="n">
        <v>4.9</v>
      </c>
      <c r="I19" s="29" t="s">
        <v>701</v>
      </c>
      <c r="J19" s="28" t="n">
        <v>6.6</v>
      </c>
      <c r="K19" s="30" t="n">
        <f aca="false">IFERROR((INDEX(Eurostat!$L:$L,MATCH($A19,Eurostat!$A:$A,0))/INDEX(Eurostat!$E:$E,MATCH($A19,Eurostat!$A:$A,0)))^(1/7)-1,0)</f>
        <v>0.0945850542653062</v>
      </c>
      <c r="L19" s="30" t="n">
        <f aca="false">IFERROR((INDEX(Eurostat!$L:$L,MATCH($A19,Eurostat!$A:$A,0))/INDEX(Eurostat!$I:$I,MATCH($A19,Eurostat!$A:$A,0)))^(1/3)-1,0)</f>
        <v>0.104373436073703</v>
      </c>
      <c r="M19" s="31" t="n">
        <f aca="false">IFERROR('Sous-jacents'!I15/'Sous-jacents'!H15-1,0)</f>
        <v>0.00519210799584635</v>
      </c>
      <c r="N19" s="31" t="n">
        <f aca="false">IFERROR('Sous-jacents'!J15/'Sous-jacents'!I15-1,0)</f>
        <v>-0.0960743801652892</v>
      </c>
      <c r="O19" s="32" t="s">
        <v>688</v>
      </c>
      <c r="P19" s="4" t="s">
        <v>708</v>
      </c>
      <c r="Q19" s="33" t="n">
        <f aca="false">IF(O19="SJ",M19,IF(O19="T17",K19,IF(O19="T21",L19,0)))</f>
        <v>0.00519210799584635</v>
      </c>
      <c r="R19" s="33" t="n">
        <f aca="false">IF(O19="SJ",N19,IF(O19="T17",K19,IF(O19="T21",L19,0)))</f>
        <v>-0.0960743801652892</v>
      </c>
    </row>
    <row r="20" customFormat="false" ht="15" hidden="false" customHeight="false" outlineLevel="0" collapsed="false">
      <c r="A20" s="18" t="s">
        <v>377</v>
      </c>
      <c r="B20" s="18" t="s">
        <v>362</v>
      </c>
      <c r="C20" s="18" t="s">
        <v>249</v>
      </c>
      <c r="D20" s="18" t="s">
        <v>126</v>
      </c>
      <c r="E20" s="10" t="n">
        <f aca="false">INDEX(Eurostat!$L:$L,MATCH($A20,Eurostat!$A:$A,0))</f>
        <v>8352</v>
      </c>
      <c r="F20" s="18" t="s">
        <v>684</v>
      </c>
      <c r="G20" s="18" t="n">
        <v>6</v>
      </c>
      <c r="H20" s="28" t="n">
        <v>0.9</v>
      </c>
      <c r="I20" s="29" t="s">
        <v>701</v>
      </c>
      <c r="J20" s="28" t="n">
        <v>1.4</v>
      </c>
      <c r="K20" s="30" t="n">
        <f aca="false">IFERROR((INDEX(Eurostat!$L:$L,MATCH($A20,Eurostat!$A:$A,0))/INDEX(Eurostat!$E:$E,MATCH($A20,Eurostat!$A:$A,0)))^(1/7)-1,0)</f>
        <v>0.0473633640761868</v>
      </c>
      <c r="L20" s="30" t="n">
        <f aca="false">IFERROR((INDEX(Eurostat!$L:$L,MATCH($A20,Eurostat!$A:$A,0))/INDEX(Eurostat!$I:$I,MATCH($A20,Eurostat!$A:$A,0)))^(1/3)-1,0)</f>
        <v>0.0640362611780614</v>
      </c>
      <c r="M20" s="31" t="n">
        <f aca="false">IFERROR('Sous-jacents'!I16/'Sous-jacents'!H16-1,0)</f>
        <v>0.0457715780296426</v>
      </c>
      <c r="N20" s="31" t="n">
        <f aca="false">IFERROR('Sous-jacents'!J16/'Sous-jacents'!I16-1,0)</f>
        <v>0.0366819508128387</v>
      </c>
      <c r="O20" s="32" t="s">
        <v>688</v>
      </c>
      <c r="P20" s="4" t="s">
        <v>709</v>
      </c>
      <c r="Q20" s="33" t="n">
        <f aca="false">IF(O20="SJ",M20,IF(O20="T17",K20,IF(O20="T21",L20,0)))</f>
        <v>0.0457715780296426</v>
      </c>
      <c r="R20" s="33" t="n">
        <f aca="false">IF(O20="SJ",N20,IF(O20="T17",K20,IF(O20="T21",L20,0)))</f>
        <v>0.0366819508128387</v>
      </c>
    </row>
    <row r="21" customFormat="false" ht="15" hidden="false" customHeight="false" outlineLevel="0" collapsed="false">
      <c r="A21" s="18" t="s">
        <v>378</v>
      </c>
      <c r="B21" s="18" t="s">
        <v>362</v>
      </c>
      <c r="C21" s="18" t="s">
        <v>251</v>
      </c>
      <c r="D21" s="18" t="s">
        <v>127</v>
      </c>
      <c r="E21" s="10" t="n">
        <f aca="false">INDEX(Eurostat!$L:$L,MATCH($A21,Eurostat!$A:$A,0))</f>
        <v>5120</v>
      </c>
      <c r="F21" s="18" t="s">
        <v>684</v>
      </c>
      <c r="G21" s="18" t="n">
        <v>6</v>
      </c>
      <c r="H21" s="28" t="n">
        <v>0.5</v>
      </c>
      <c r="I21" s="29" t="s">
        <v>701</v>
      </c>
      <c r="J21" s="28" t="n">
        <v>0.6</v>
      </c>
      <c r="K21" s="30" t="n">
        <f aca="false">IFERROR((INDEX(Eurostat!$L:$L,MATCH($A21,Eurostat!$A:$A,0))/INDEX(Eurostat!$E:$E,MATCH($A21,Eurostat!$A:$A,0)))^(1/7)-1,0)</f>
        <v>0.0568401993899561</v>
      </c>
      <c r="L21" s="30" t="n">
        <f aca="false">IFERROR((INDEX(Eurostat!$L:$L,MATCH($A21,Eurostat!$A:$A,0))/INDEX(Eurostat!$I:$I,MATCH($A21,Eurostat!$A:$A,0)))^(1/3)-1,0)</f>
        <v>0.0670672966421999</v>
      </c>
      <c r="M21" s="31" t="n">
        <f aca="false">IFERROR('Sous-jacents'!I17/'Sous-jacents'!H17-1,0)</f>
        <v>0.0481294236602627</v>
      </c>
      <c r="N21" s="31" t="n">
        <f aca="false">IFERROR('Sous-jacents'!J17/'Sous-jacents'!I17-1,0)</f>
        <v>0.0621261817480223</v>
      </c>
      <c r="O21" s="32" t="s">
        <v>688</v>
      </c>
      <c r="P21" s="4" t="s">
        <v>710</v>
      </c>
      <c r="Q21" s="33" t="n">
        <f aca="false">IF(O21="SJ",M21,IF(O21="T17",K21,IF(O21="T21",L21,0)))</f>
        <v>0.0481294236602627</v>
      </c>
      <c r="R21" s="33" t="n">
        <f aca="false">IF(O21="SJ",N21,IF(O21="T17",K21,IF(O21="T21",L21,0)))</f>
        <v>0.0621261817480223</v>
      </c>
    </row>
    <row r="22" customFormat="false" ht="15" hidden="false" customHeight="false" outlineLevel="0" collapsed="false">
      <c r="A22" s="18" t="s">
        <v>379</v>
      </c>
      <c r="B22" s="18" t="s">
        <v>362</v>
      </c>
      <c r="C22" s="18" t="s">
        <v>253</v>
      </c>
      <c r="D22" s="18" t="s">
        <v>254</v>
      </c>
      <c r="E22" s="10" t="n">
        <f aca="false">INDEX(Eurostat!$L:$L,MATCH($A22,Eurostat!$A:$A,0))</f>
        <v>0</v>
      </c>
      <c r="F22" s="4" t="s">
        <v>694</v>
      </c>
      <c r="K22" s="30" t="n">
        <f aca="false">IFERROR((INDEX(Eurostat!$L:$L,MATCH($A22,Eurostat!$A:$A,0))/INDEX(Eurostat!$E:$E,MATCH($A22,Eurostat!$A:$A,0)))^(1/7)-1,0)</f>
        <v>-1</v>
      </c>
      <c r="L22" s="30" t="n">
        <f aca="false">IFERROR((INDEX(Eurostat!$L:$L,MATCH($A22,Eurostat!$A:$A,0))/INDEX(Eurostat!$I:$I,MATCH($A22,Eurostat!$A:$A,0)))^(1/3)-1,0)</f>
        <v>0</v>
      </c>
      <c r="O22" s="32" t="s">
        <v>695</v>
      </c>
      <c r="P22" s="4" t="s">
        <v>711</v>
      </c>
      <c r="Q22" s="33" t="n">
        <f aca="false">IF(O22="SJ",M22,IF(O22="T17",K22,IF(O22="T21",L22,0)))</f>
        <v>0</v>
      </c>
      <c r="R22" s="33" t="n">
        <f aca="false">IF(O22="SJ",N22,IF(O22="T17",K22,IF(O22="T21",L22,0)))</f>
        <v>0</v>
      </c>
    </row>
    <row r="23" customFormat="false" ht="15" hidden="false" customHeight="false" outlineLevel="0" collapsed="false">
      <c r="A23" s="18" t="s">
        <v>380</v>
      </c>
      <c r="B23" s="18" t="s">
        <v>362</v>
      </c>
      <c r="C23" s="18" t="s">
        <v>256</v>
      </c>
      <c r="D23" s="18" t="s">
        <v>125</v>
      </c>
      <c r="E23" s="10" t="n">
        <f aca="false">INDEX(Eurostat!$L:$L,MATCH($A23,Eurostat!$A:$A,0))</f>
        <v>1865</v>
      </c>
      <c r="F23" s="18" t="s">
        <v>684</v>
      </c>
      <c r="G23" s="18" t="n">
        <v>6</v>
      </c>
      <c r="H23" s="28" t="n">
        <v>14.8</v>
      </c>
      <c r="I23" s="29" t="s">
        <v>685</v>
      </c>
      <c r="J23" s="28" t="n">
        <v>3.9</v>
      </c>
      <c r="K23" s="30" t="n">
        <f aca="false">IFERROR((INDEX(Eurostat!$L:$L,MATCH($A23,Eurostat!$A:$A,0))/INDEX(Eurostat!$E:$E,MATCH($A23,Eurostat!$A:$A,0)))^(1/7)-1,0)</f>
        <v>0.0959615943344552</v>
      </c>
      <c r="L23" s="30" t="n">
        <f aca="false">IFERROR((INDEX(Eurostat!$L:$L,MATCH($A23,Eurostat!$A:$A,0))/INDEX(Eurostat!$I:$I,MATCH($A23,Eurostat!$A:$A,0)))^(1/3)-1,0)</f>
        <v>0.0497952407435922</v>
      </c>
      <c r="M23" s="31" t="n">
        <f aca="false">IFERROR('Sous-jacents'!I18/'Sous-jacents'!H18-1,0)</f>
        <v>-0.0237803383182151</v>
      </c>
      <c r="N23" s="31" t="n">
        <f aca="false">IFERROR('Sous-jacents'!J18/'Sous-jacents'!I18-1,0)</f>
        <v>0.0386740331491713</v>
      </c>
      <c r="O23" s="32" t="s">
        <v>712</v>
      </c>
      <c r="P23" s="4" t="s">
        <v>713</v>
      </c>
      <c r="Q23" s="33" t="n">
        <f aca="false">IF(O23="SJ",M23,IF(O23="T17",K23,IF(O23="T21",L23,0)))</f>
        <v>0.0497952407435922</v>
      </c>
      <c r="R23" s="33" t="n">
        <f aca="false">IF(O23="SJ",N23,IF(O23="T17",K23,IF(O23="T21",L23,0)))</f>
        <v>0.0497952407435922</v>
      </c>
    </row>
    <row r="24" customFormat="false" ht="15" hidden="false" customHeight="false" outlineLevel="0" collapsed="false">
      <c r="A24" s="18" t="s">
        <v>381</v>
      </c>
      <c r="B24" s="18" t="s">
        <v>362</v>
      </c>
      <c r="C24" s="18" t="s">
        <v>258</v>
      </c>
      <c r="D24" s="18" t="s">
        <v>88</v>
      </c>
      <c r="E24" s="10" t="n">
        <f aca="false">INDEX(Eurostat!$L:$L,MATCH($A24,Eurostat!$A:$A,0))</f>
        <v>50912</v>
      </c>
      <c r="F24" s="18" t="s">
        <v>653</v>
      </c>
      <c r="G24" s="18" t="n">
        <v>6</v>
      </c>
      <c r="H24" s="28" t="n">
        <v>16.6</v>
      </c>
      <c r="I24" s="29" t="s">
        <v>692</v>
      </c>
      <c r="J24" s="28" t="n">
        <v>18.3</v>
      </c>
      <c r="K24" s="30" t="n">
        <f aca="false">IFERROR((INDEX(Eurostat!$L:$L,MATCH($A24,Eurostat!$A:$A,0))/INDEX(Eurostat!$E:$E,MATCH($A24,Eurostat!$A:$A,0)))^(1/7)-1,0)</f>
        <v>0.00654899920580676</v>
      </c>
      <c r="L24" s="30" t="n">
        <f aca="false">IFERROR((INDEX(Eurostat!$L:$L,MATCH($A24,Eurostat!$A:$A,0))/INDEX(Eurostat!$I:$I,MATCH($A24,Eurostat!$A:$A,0)))^(1/3)-1,0)</f>
        <v>-0.107298028050405</v>
      </c>
      <c r="M24" s="31" t="n">
        <f aca="false">IFERROR('Sous-jacents'!I69/'Sous-jacents'!H69-1,0)</f>
        <v>-0.0976262206523998</v>
      </c>
      <c r="N24" s="31" t="n">
        <f aca="false">IFERROR('Sous-jacents'!J69/'Sous-jacents'!I69-1,0)</f>
        <v>0.0038278889048784</v>
      </c>
      <c r="O24" s="32" t="s">
        <v>686</v>
      </c>
      <c r="P24" s="4" t="s">
        <v>714</v>
      </c>
      <c r="Q24" s="33" t="n">
        <f aca="false">IF(O24="SJ",M24,IF(O24="T17",K24,IF(O24="T21",L24,0)))</f>
        <v>0.00654899920580676</v>
      </c>
      <c r="R24" s="33" t="n">
        <f aca="false">IF(O24="SJ",N24,IF(O24="T17",K24,IF(O24="T21",L24,0)))</f>
        <v>0.00654899920580676</v>
      </c>
    </row>
    <row r="25" customFormat="false" ht="15" hidden="false" customHeight="false" outlineLevel="0" collapsed="false">
      <c r="A25" s="18" t="s">
        <v>382</v>
      </c>
      <c r="B25" s="18" t="s">
        <v>362</v>
      </c>
      <c r="C25" s="18" t="s">
        <v>260</v>
      </c>
      <c r="D25" s="18" t="s">
        <v>91</v>
      </c>
      <c r="E25" s="10" t="n">
        <f aca="false">INDEX(Eurostat!$L:$L,MATCH($A25,Eurostat!$A:$A,0))</f>
        <v>4149</v>
      </c>
      <c r="F25" s="18" t="s">
        <v>684</v>
      </c>
      <c r="G25" s="18" t="n">
        <v>6</v>
      </c>
      <c r="H25" s="28" t="n">
        <v>12.6</v>
      </c>
      <c r="I25" s="29" t="s">
        <v>701</v>
      </c>
      <c r="J25" s="28" t="n">
        <v>12.3</v>
      </c>
      <c r="K25" s="30" t="n">
        <f aca="false">IFERROR((INDEX(Eurostat!$L:$L,MATCH($A25,Eurostat!$A:$A,0))/INDEX(Eurostat!$E:$E,MATCH($A25,Eurostat!$A:$A,0)))^(1/7)-1,0)</f>
        <v>0.0116077292621435</v>
      </c>
      <c r="L25" s="30" t="n">
        <f aca="false">IFERROR((INDEX(Eurostat!$L:$L,MATCH($A25,Eurostat!$A:$A,0))/INDEX(Eurostat!$I:$I,MATCH($A25,Eurostat!$A:$A,0)))^(1/3)-1,0)</f>
        <v>0.0559317414596243</v>
      </c>
      <c r="M25" s="31" t="n">
        <f aca="false">IFERROR('Sous-jacents'!I20/'Sous-jacents'!H20-1,0)</f>
        <v>-0.0998777007745618</v>
      </c>
      <c r="N25" s="31" t="n">
        <f aca="false">IFERROR('Sous-jacents'!J20/'Sous-jacents'!I20-1,0)</f>
        <v>0.208061594202899</v>
      </c>
      <c r="O25" s="32" t="s">
        <v>686</v>
      </c>
      <c r="P25" s="4" t="s">
        <v>715</v>
      </c>
      <c r="Q25" s="33" t="n">
        <f aca="false">IF(O25="SJ",M25,IF(O25="T17",K25,IF(O25="T21",L25,0)))</f>
        <v>0.0116077292621435</v>
      </c>
      <c r="R25" s="33" t="n">
        <f aca="false">IF(O25="SJ",N25,IF(O25="T17",K25,IF(O25="T21",L25,0)))</f>
        <v>0.0116077292621435</v>
      </c>
    </row>
    <row r="26" customFormat="false" ht="15" hidden="false" customHeight="false" outlineLevel="0" collapsed="false">
      <c r="A26" s="18" t="s">
        <v>383</v>
      </c>
      <c r="B26" s="18" t="s">
        <v>362</v>
      </c>
      <c r="C26" s="18" t="s">
        <v>262</v>
      </c>
      <c r="D26" s="18" t="s">
        <v>107</v>
      </c>
      <c r="E26" s="10" t="n">
        <f aca="false">INDEX(Eurostat!$L:$L,MATCH($A26,Eurostat!$A:$A,0))</f>
        <v>12881</v>
      </c>
      <c r="F26" s="18" t="s">
        <v>655</v>
      </c>
      <c r="G26" s="18" t="n">
        <v>6</v>
      </c>
      <c r="H26" s="28" t="n">
        <v>33.1</v>
      </c>
      <c r="I26" s="29" t="s">
        <v>692</v>
      </c>
      <c r="J26" s="28" t="n">
        <v>15.4</v>
      </c>
      <c r="K26" s="30" t="n">
        <f aca="false">IFERROR((INDEX(Eurostat!$L:$L,MATCH($A26,Eurostat!$A:$A,0))/INDEX(Eurostat!$E:$E,MATCH($A26,Eurostat!$A:$A,0)))^(1/7)-1,0)</f>
        <v>0.0612895876403246</v>
      </c>
      <c r="L26" s="30" t="n">
        <f aca="false">IFERROR((INDEX(Eurostat!$L:$L,MATCH($A26,Eurostat!$A:$A,0))/INDEX(Eurostat!$I:$I,MATCH($A26,Eurostat!$A:$A,0)))^(1/3)-1,0)</f>
        <v>0.182406691393289</v>
      </c>
      <c r="M26" s="31" t="n">
        <f aca="false">IFERROR('Sous-jacents'!I71/'Sous-jacents'!H71-1,0)</f>
        <v>0.222422885212743</v>
      </c>
      <c r="N26" s="31" t="n">
        <f aca="false">IFERROR('Sous-jacents'!J71/'Sous-jacents'!I71-1,0)</f>
        <v>-0.164578655005319</v>
      </c>
      <c r="O26" s="32" t="s">
        <v>688</v>
      </c>
      <c r="P26" s="4" t="s">
        <v>716</v>
      </c>
      <c r="Q26" s="33" t="n">
        <f aca="false">IF(O26="SJ",M26,IF(O26="T17",K26,IF(O26="T21",L26,0)))</f>
        <v>0.222422885212743</v>
      </c>
      <c r="R26" s="33" t="n">
        <f aca="false">IF(O26="SJ",N26,IF(O26="T17",K26,IF(O26="T21",L26,0)))</f>
        <v>-0.164578655005319</v>
      </c>
    </row>
    <row r="27" customFormat="false" ht="15" hidden="false" customHeight="false" outlineLevel="0" collapsed="false">
      <c r="A27" s="18" t="s">
        <v>384</v>
      </c>
      <c r="B27" s="18" t="s">
        <v>362</v>
      </c>
      <c r="C27" s="18" t="s">
        <v>264</v>
      </c>
      <c r="D27" s="18" t="s">
        <v>94</v>
      </c>
      <c r="E27" s="10" t="n">
        <f aca="false">INDEX(Eurostat!$L:$L,MATCH($A27,Eurostat!$A:$A,0))</f>
        <v>1574</v>
      </c>
      <c r="F27" s="4" t="s">
        <v>694</v>
      </c>
      <c r="K27" s="30" t="n">
        <f aca="false">IFERROR((INDEX(Eurostat!$L:$L,MATCH($A27,Eurostat!$A:$A,0))/INDEX(Eurostat!$E:$E,MATCH($A27,Eurostat!$A:$A,0)))^(1/7)-1,0)</f>
        <v>0.088566570320527</v>
      </c>
      <c r="L27" s="30" t="n">
        <f aca="false">IFERROR((INDEX(Eurostat!$L:$L,MATCH($A27,Eurostat!$A:$A,0))/INDEX(Eurostat!$I:$I,MATCH($A27,Eurostat!$A:$A,0)))^(1/3)-1,0)</f>
        <v>0.302691496176383</v>
      </c>
      <c r="O27" s="32" t="s">
        <v>695</v>
      </c>
      <c r="P27" s="4" t="s">
        <v>696</v>
      </c>
      <c r="Q27" s="33" t="n">
        <f aca="false">IF(O27="SJ",M27,IF(O27="T17",K27,IF(O27="T21",L27,0)))</f>
        <v>0</v>
      </c>
      <c r="R27" s="33" t="n">
        <f aca="false">IF(O27="SJ",N27,IF(O27="T17",K27,IF(O27="T21",L27,0)))</f>
        <v>0</v>
      </c>
    </row>
    <row r="28" customFormat="false" ht="15" hidden="false" customHeight="false" outlineLevel="0" collapsed="false">
      <c r="A28" s="18" t="s">
        <v>385</v>
      </c>
      <c r="B28" s="18" t="s">
        <v>362</v>
      </c>
      <c r="C28" s="18" t="s">
        <v>266</v>
      </c>
      <c r="D28" s="18" t="s">
        <v>96</v>
      </c>
      <c r="E28" s="10" t="n">
        <f aca="false">INDEX(Eurostat!$L:$L,MATCH($A28,Eurostat!$A:$A,0))</f>
        <v>25866</v>
      </c>
      <c r="F28" s="18" t="s">
        <v>684</v>
      </c>
      <c r="G28" s="18" t="n">
        <v>6</v>
      </c>
      <c r="H28" s="28" t="n">
        <v>10.1</v>
      </c>
      <c r="I28" s="29" t="s">
        <v>717</v>
      </c>
      <c r="J28" s="28" t="n">
        <v>5.6</v>
      </c>
      <c r="K28" s="30" t="n">
        <f aca="false">IFERROR((INDEX(Eurostat!$L:$L,MATCH($A28,Eurostat!$A:$A,0))/INDEX(Eurostat!$E:$E,MATCH($A28,Eurostat!$A:$A,0)))^(1/7)-1,0)</f>
        <v>0.0285281996349047</v>
      </c>
      <c r="L28" s="30" t="n">
        <f aca="false">IFERROR((INDEX(Eurostat!$L:$L,MATCH($A28,Eurostat!$A:$A,0))/INDEX(Eurostat!$I:$I,MATCH($A28,Eurostat!$A:$A,0)))^(1/3)-1,0)</f>
        <v>0.0295949824061414</v>
      </c>
      <c r="M28" s="31" t="n">
        <f aca="false">IFERROR('Sous-jacents'!I22/'Sous-jacents'!H22-1,0)</f>
        <v>-0.0324851976316209</v>
      </c>
      <c r="N28" s="31" t="n">
        <f aca="false">IFERROR('Sous-jacents'!J22/'Sous-jacents'!I22-1,0)</f>
        <v>-0.299702282500827</v>
      </c>
      <c r="O28" s="32" t="s">
        <v>686</v>
      </c>
      <c r="P28" s="4" t="s">
        <v>718</v>
      </c>
      <c r="Q28" s="33" t="n">
        <f aca="false">IF(O28="SJ",M28,IF(O28="T17",K28,IF(O28="T21",L28,0)))</f>
        <v>0.0285281996349047</v>
      </c>
      <c r="R28" s="33" t="n">
        <f aca="false">IF(O28="SJ",N28,IF(O28="T17",K28,IF(O28="T21",L28,0)))</f>
        <v>0.0285281996349047</v>
      </c>
    </row>
    <row r="29" customFormat="false" ht="15" hidden="false" customHeight="false" outlineLevel="0" collapsed="false">
      <c r="A29" s="18" t="s">
        <v>386</v>
      </c>
      <c r="B29" s="18" t="s">
        <v>362</v>
      </c>
      <c r="C29" s="18" t="s">
        <v>268</v>
      </c>
      <c r="D29" s="18" t="s">
        <v>95</v>
      </c>
      <c r="E29" s="10" t="n">
        <f aca="false">INDEX(Eurostat!$L:$L,MATCH($A29,Eurostat!$A:$A,0))</f>
        <v>765</v>
      </c>
      <c r="F29" s="4" t="s">
        <v>694</v>
      </c>
      <c r="K29" s="30" t="n">
        <f aca="false">IFERROR((INDEX(Eurostat!$L:$L,MATCH($A29,Eurostat!$A:$A,0))/INDEX(Eurostat!$E:$E,MATCH($A29,Eurostat!$A:$A,0)))^(1/7)-1,0)</f>
        <v>0.289551876723988</v>
      </c>
      <c r="L29" s="30" t="n">
        <f aca="false">IFERROR((INDEX(Eurostat!$L:$L,MATCH($A29,Eurostat!$A:$A,0))/INDEX(Eurostat!$I:$I,MATCH($A29,Eurostat!$A:$A,0)))^(1/3)-1,0)</f>
        <v>0.641364781781774</v>
      </c>
      <c r="O29" s="32" t="s">
        <v>695</v>
      </c>
      <c r="P29" s="4" t="s">
        <v>696</v>
      </c>
      <c r="Q29" s="33" t="n">
        <f aca="false">IF(O29="SJ",M29,IF(O29="T17",K29,IF(O29="T21",L29,0)))</f>
        <v>0</v>
      </c>
      <c r="R29" s="33" t="n">
        <f aca="false">IF(O29="SJ",N29,IF(O29="T17",K29,IF(O29="T21",L29,0)))</f>
        <v>0</v>
      </c>
    </row>
    <row r="30" customFormat="false" ht="15" hidden="false" customHeight="false" outlineLevel="0" collapsed="false">
      <c r="A30" s="18" t="s">
        <v>387</v>
      </c>
      <c r="B30" s="18" t="s">
        <v>362</v>
      </c>
      <c r="C30" s="18" t="s">
        <v>270</v>
      </c>
      <c r="D30" s="18" t="s">
        <v>90</v>
      </c>
      <c r="E30" s="10" t="n">
        <f aca="false">INDEX(Eurostat!$L:$L,MATCH($A30,Eurostat!$A:$A,0))</f>
        <v>3838</v>
      </c>
      <c r="F30" s="18" t="s">
        <v>684</v>
      </c>
      <c r="G30" s="18" t="n">
        <v>6</v>
      </c>
      <c r="H30" s="28" t="n">
        <v>8.9</v>
      </c>
      <c r="I30" s="29" t="s">
        <v>685</v>
      </c>
      <c r="J30" s="28" t="n">
        <v>10.9</v>
      </c>
      <c r="K30" s="30" t="n">
        <f aca="false">IFERROR((INDEX(Eurostat!$L:$L,MATCH($A30,Eurostat!$A:$A,0))/INDEX(Eurostat!$E:$E,MATCH($A30,Eurostat!$A:$A,0)))^(1/7)-1,0)</f>
        <v>0.051359576620305</v>
      </c>
      <c r="L30" s="30" t="n">
        <f aca="false">IFERROR((INDEX(Eurostat!$L:$L,MATCH($A30,Eurostat!$A:$A,0))/INDEX(Eurostat!$I:$I,MATCH($A30,Eurostat!$A:$A,0)))^(1/3)-1,0)</f>
        <v>0.0799678791801486</v>
      </c>
      <c r="M30" s="31" t="n">
        <f aca="false">IFERROR('Sous-jacents'!I23/'Sous-jacents'!H23-1,0)</f>
        <v>0.0380139643134214</v>
      </c>
      <c r="N30" s="31" t="n">
        <f aca="false">IFERROR('Sous-jacents'!J23/'Sous-jacents'!I23-1,0)</f>
        <v>0.0403587443946187</v>
      </c>
      <c r="O30" s="32" t="s">
        <v>686</v>
      </c>
      <c r="P30" s="4" t="s">
        <v>706</v>
      </c>
      <c r="Q30" s="33" t="n">
        <f aca="false">IF(O30="SJ",M30,IF(O30="T17",K30,IF(O30="T21",L30,0)))</f>
        <v>0.051359576620305</v>
      </c>
      <c r="R30" s="33" t="n">
        <f aca="false">IF(O30="SJ",N30,IF(O30="T17",K30,IF(O30="T21",L30,0)))</f>
        <v>0.051359576620305</v>
      </c>
    </row>
    <row r="31" customFormat="false" ht="15" hidden="false" customHeight="false" outlineLevel="0" collapsed="false">
      <c r="A31" s="18" t="s">
        <v>388</v>
      </c>
      <c r="B31" s="18" t="s">
        <v>362</v>
      </c>
      <c r="C31" s="18" t="s">
        <v>272</v>
      </c>
      <c r="D31" s="18" t="s">
        <v>89</v>
      </c>
      <c r="E31" s="10" t="n">
        <f aca="false">INDEX(Eurostat!$L:$L,MATCH($A31,Eurostat!$A:$A,0))</f>
        <v>21508</v>
      </c>
      <c r="F31" s="18" t="s">
        <v>654</v>
      </c>
      <c r="G31" s="18" t="n">
        <v>6</v>
      </c>
      <c r="H31" s="28" t="n">
        <v>8.9</v>
      </c>
      <c r="I31" s="29" t="s">
        <v>692</v>
      </c>
      <c r="J31" s="28" t="n">
        <v>2.8</v>
      </c>
      <c r="K31" s="30" t="n">
        <f aca="false">IFERROR((INDEX(Eurostat!$L:$L,MATCH($A31,Eurostat!$A:$A,0))/INDEX(Eurostat!$E:$E,MATCH($A31,Eurostat!$A:$A,0)))^(1/7)-1,0)</f>
        <v>0.0363813335454648</v>
      </c>
      <c r="L31" s="30" t="n">
        <f aca="false">IFERROR((INDEX(Eurostat!$L:$L,MATCH($A31,Eurostat!$A:$A,0))/INDEX(Eurostat!$I:$I,MATCH($A31,Eurostat!$A:$A,0)))^(1/3)-1,0)</f>
        <v>0.028692757586797</v>
      </c>
      <c r="M31" s="31" t="n">
        <f aca="false">IFERROR('Sous-jacents'!I70/'Sous-jacents'!H70-1,0)</f>
        <v>0.0339483394833948</v>
      </c>
      <c r="N31" s="31" t="n">
        <f aca="false">IFERROR('Sous-jacents'!J70/'Sous-jacents'!I70-1,0)</f>
        <v>-0.0160599571734473</v>
      </c>
      <c r="O31" s="32" t="s">
        <v>688</v>
      </c>
      <c r="P31" s="4" t="s">
        <v>719</v>
      </c>
      <c r="Q31" s="33" t="n">
        <f aca="false">IF(O31="SJ",M31,IF(O31="T17",K31,IF(O31="T21",L31,0)))</f>
        <v>0.0339483394833948</v>
      </c>
      <c r="R31" s="33" t="n">
        <f aca="false">IF(O31="SJ",N31,IF(O31="T17",K31,IF(O31="T21",L31,0)))</f>
        <v>-0.0160599571734473</v>
      </c>
    </row>
    <row r="32" customFormat="false" ht="15" hidden="false" customHeight="false" outlineLevel="0" collapsed="false">
      <c r="A32" s="18" t="s">
        <v>389</v>
      </c>
      <c r="B32" s="18" t="s">
        <v>362</v>
      </c>
      <c r="C32" s="18" t="s">
        <v>274</v>
      </c>
      <c r="D32" s="18" t="s">
        <v>93</v>
      </c>
      <c r="E32" s="10" t="n">
        <f aca="false">INDEX(Eurostat!$L:$L,MATCH($A32,Eurostat!$A:$A,0))</f>
        <v>2334</v>
      </c>
      <c r="F32" s="18" t="s">
        <v>684</v>
      </c>
      <c r="G32" s="18" t="n">
        <v>6</v>
      </c>
      <c r="H32" s="28" t="n">
        <v>203</v>
      </c>
      <c r="I32" s="29" t="s">
        <v>690</v>
      </c>
      <c r="J32" s="28" t="n">
        <v>74.6</v>
      </c>
      <c r="K32" s="30" t="n">
        <f aca="false">IFERROR((INDEX(Eurostat!$L:$L,MATCH($A32,Eurostat!$A:$A,0))/INDEX(Eurostat!$E:$E,MATCH($A32,Eurostat!$A:$A,0)))^(1/7)-1,0)</f>
        <v>-0.146427911420054</v>
      </c>
      <c r="L32" s="30" t="n">
        <f aca="false">IFERROR((INDEX(Eurostat!$L:$L,MATCH($A32,Eurostat!$A:$A,0))/INDEX(Eurostat!$I:$I,MATCH($A32,Eurostat!$A:$A,0)))^(1/3)-1,0)</f>
        <v>0.0707947789225274</v>
      </c>
      <c r="M32" s="31" t="n">
        <f aca="false">IFERROR('Sous-jacents'!I25/'Sous-jacents'!H25-1,0)</f>
        <v>0.101654135338346</v>
      </c>
      <c r="N32" s="31" t="n">
        <f aca="false">IFERROR('Sous-jacents'!J25/'Sous-jacents'!I25-1,0)</f>
        <v>0.555828555828556</v>
      </c>
      <c r="O32" s="32" t="s">
        <v>712</v>
      </c>
      <c r="P32" s="4" t="s">
        <v>720</v>
      </c>
      <c r="Q32" s="33" t="n">
        <f aca="false">IF(O32="SJ",M32,IF(O32="T17",K32,IF(O32="T21",L32,0)))</f>
        <v>0.0707947789225274</v>
      </c>
      <c r="R32" s="33" t="n">
        <f aca="false">IF(O32="SJ",N32,IF(O32="T17",K32,IF(O32="T21",L32,0)))</f>
        <v>0.0707947789225274</v>
      </c>
    </row>
    <row r="33" customFormat="false" ht="15" hidden="false" customHeight="false" outlineLevel="0" collapsed="false">
      <c r="A33" s="18" t="s">
        <v>390</v>
      </c>
      <c r="B33" s="18" t="s">
        <v>362</v>
      </c>
      <c r="C33" s="18" t="s">
        <v>276</v>
      </c>
      <c r="D33" s="18" t="s">
        <v>106</v>
      </c>
      <c r="E33" s="10" t="n">
        <f aca="false">INDEX(Eurostat!$L:$L,MATCH($A33,Eurostat!$A:$A,0))</f>
        <v>3</v>
      </c>
      <c r="F33" s="4" t="s">
        <v>694</v>
      </c>
      <c r="K33" s="30" t="n">
        <f aca="false">IFERROR((INDEX(Eurostat!$L:$L,MATCH($A33,Eurostat!$A:$A,0))/INDEX(Eurostat!$E:$E,MATCH($A33,Eurostat!$A:$A,0)))^(1/7)-1,0)</f>
        <v>-0.0402643902112974</v>
      </c>
      <c r="L33" s="30" t="n">
        <f aca="false">IFERROR((INDEX(Eurostat!$L:$L,MATCH($A33,Eurostat!$A:$A,0))/INDEX(Eurostat!$I:$I,MATCH($A33,Eurostat!$A:$A,0)))^(1/3)-1,0)</f>
        <v>0</v>
      </c>
      <c r="O33" s="32" t="s">
        <v>695</v>
      </c>
      <c r="P33" s="4" t="s">
        <v>696</v>
      </c>
      <c r="Q33" s="33" t="n">
        <f aca="false">IF(O33="SJ",M33,IF(O33="T17",K33,IF(O33="T21",L33,0)))</f>
        <v>0</v>
      </c>
      <c r="R33" s="33" t="n">
        <f aca="false">IF(O33="SJ",N33,IF(O33="T17",K33,IF(O33="T21",L33,0)))</f>
        <v>0</v>
      </c>
    </row>
    <row r="34" customFormat="false" ht="15" hidden="false" customHeight="false" outlineLevel="0" collapsed="false">
      <c r="A34" s="18" t="s">
        <v>391</v>
      </c>
      <c r="B34" s="18" t="s">
        <v>362</v>
      </c>
      <c r="C34" s="18" t="s">
        <v>278</v>
      </c>
      <c r="D34" s="18" t="s">
        <v>108</v>
      </c>
      <c r="E34" s="10" t="n">
        <f aca="false">INDEX(Eurostat!$L:$L,MATCH($A34,Eurostat!$A:$A,0))</f>
        <v>0</v>
      </c>
      <c r="F34" s="4" t="s">
        <v>694</v>
      </c>
      <c r="K34" s="30" t="n">
        <f aca="false">IFERROR((INDEX(Eurostat!$L:$L,MATCH($A34,Eurostat!$A:$A,0))/INDEX(Eurostat!$E:$E,MATCH($A34,Eurostat!$A:$A,0)))^(1/7)-1,0)</f>
        <v>0</v>
      </c>
      <c r="L34" s="30" t="n">
        <f aca="false">IFERROR((INDEX(Eurostat!$L:$L,MATCH($A34,Eurostat!$A:$A,0))/INDEX(Eurostat!$I:$I,MATCH($A34,Eurostat!$A:$A,0)))^(1/3)-1,0)</f>
        <v>0</v>
      </c>
      <c r="O34" s="32" t="s">
        <v>695</v>
      </c>
      <c r="P34" s="4" t="s">
        <v>711</v>
      </c>
      <c r="Q34" s="33" t="n">
        <f aca="false">IF(O34="SJ",M34,IF(O34="T17",K34,IF(O34="T21",L34,0)))</f>
        <v>0</v>
      </c>
      <c r="R34" s="33" t="n">
        <f aca="false">IF(O34="SJ",N34,IF(O34="T17",K34,IF(O34="T21",L34,0)))</f>
        <v>0</v>
      </c>
    </row>
    <row r="35" customFormat="false" ht="15" hidden="false" customHeight="false" outlineLevel="0" collapsed="false">
      <c r="A35" s="18" t="s">
        <v>392</v>
      </c>
      <c r="B35" s="18" t="s">
        <v>362</v>
      </c>
      <c r="C35" s="18" t="s">
        <v>280</v>
      </c>
      <c r="D35" s="18" t="s">
        <v>109</v>
      </c>
      <c r="E35" s="10" t="n">
        <f aca="false">INDEX(Eurostat!$L:$L,MATCH($A35,Eurostat!$A:$A,0))</f>
        <v>2476</v>
      </c>
      <c r="F35" s="4" t="s">
        <v>694</v>
      </c>
      <c r="K35" s="30" t="n">
        <f aca="false">IFERROR((INDEX(Eurostat!$L:$L,MATCH($A35,Eurostat!$A:$A,0))/INDEX(Eurostat!$E:$E,MATCH($A35,Eurostat!$A:$A,0)))^(1/7)-1,0)</f>
        <v>0.314044087310388</v>
      </c>
      <c r="L35" s="30" t="n">
        <f aca="false">IFERROR((INDEX(Eurostat!$L:$L,MATCH($A35,Eurostat!$A:$A,0))/INDEX(Eurostat!$I:$I,MATCH($A35,Eurostat!$A:$A,0)))^(1/3)-1,0)</f>
        <v>0.112345816212182</v>
      </c>
      <c r="O35" s="32" t="s">
        <v>695</v>
      </c>
      <c r="P35" s="4" t="s">
        <v>721</v>
      </c>
      <c r="Q35" s="33" t="n">
        <f aca="false">IF(O35="SJ",M35,IF(O35="T17",K35,IF(O35="T21",L35,0)))</f>
        <v>0</v>
      </c>
      <c r="R35" s="33" t="n">
        <f aca="false">IF(O35="SJ",N35,IF(O35="T17",K35,IF(O35="T21",L35,0)))</f>
        <v>0</v>
      </c>
    </row>
    <row r="36" customFormat="false" ht="15" hidden="false" customHeight="false" outlineLevel="0" collapsed="false">
      <c r="A36" s="18" t="s">
        <v>393</v>
      </c>
      <c r="B36" s="18" t="s">
        <v>362</v>
      </c>
      <c r="C36" s="18" t="s">
        <v>282</v>
      </c>
      <c r="D36" s="18" t="s">
        <v>111</v>
      </c>
      <c r="E36" s="10" t="n">
        <f aca="false">INDEX(Eurostat!$L:$L,MATCH($A36,Eurostat!$A:$A,0))</f>
        <v>940</v>
      </c>
      <c r="F36" s="18" t="s">
        <v>684</v>
      </c>
      <c r="G36" s="18" t="n">
        <v>6</v>
      </c>
      <c r="H36" s="28" t="n">
        <v>23.1</v>
      </c>
      <c r="I36" s="29" t="s">
        <v>697</v>
      </c>
      <c r="J36" s="28" t="n">
        <v>17.8</v>
      </c>
      <c r="K36" s="30" t="n">
        <f aca="false">IFERROR((INDEX(Eurostat!$L:$L,MATCH($A36,Eurostat!$A:$A,0))/INDEX(Eurostat!$E:$E,MATCH($A36,Eurostat!$A:$A,0)))^(1/7)-1,0)</f>
        <v>0.138988754609119</v>
      </c>
      <c r="L36" s="30" t="n">
        <f aca="false">IFERROR((INDEX(Eurostat!$L:$L,MATCH($A36,Eurostat!$A:$A,0))/INDEX(Eurostat!$I:$I,MATCH($A36,Eurostat!$A:$A,0)))^(1/3)-1,0)</f>
        <v>0.058322969690034</v>
      </c>
      <c r="M36" s="31" t="n">
        <f aca="false">IFERROR('Sous-jacents'!I26/'Sous-jacents'!H26-1,0)</f>
        <v>-0.0765895953757224</v>
      </c>
      <c r="N36" s="31" t="n">
        <f aca="false">IFERROR('Sous-jacents'!J26/'Sous-jacents'!I26-1,0)</f>
        <v>0.0970266040688574</v>
      </c>
      <c r="O36" s="32" t="s">
        <v>712</v>
      </c>
      <c r="P36" s="4" t="s">
        <v>722</v>
      </c>
      <c r="Q36" s="33" t="n">
        <f aca="false">IF(O36="SJ",M36,IF(O36="T17",K36,IF(O36="T21",L36,0)))</f>
        <v>0.058322969690034</v>
      </c>
      <c r="R36" s="33" t="n">
        <f aca="false">IF(O36="SJ",N36,IF(O36="T17",K36,IF(O36="T21",L36,0)))</f>
        <v>0.058322969690034</v>
      </c>
    </row>
    <row r="37" customFormat="false" ht="15" hidden="false" customHeight="false" outlineLevel="0" collapsed="false">
      <c r="A37" s="18" t="s">
        <v>394</v>
      </c>
      <c r="B37" s="18" t="s">
        <v>362</v>
      </c>
      <c r="C37" s="18" t="s">
        <v>284</v>
      </c>
      <c r="D37" s="18" t="s">
        <v>110</v>
      </c>
      <c r="E37" s="10" t="n">
        <f aca="false">INDEX(Eurostat!$L:$L,MATCH($A37,Eurostat!$A:$A,0))</f>
        <v>646</v>
      </c>
      <c r="F37" s="4" t="s">
        <v>694</v>
      </c>
      <c r="K37" s="30" t="n">
        <f aca="false">IFERROR((INDEX(Eurostat!$L:$L,MATCH($A37,Eurostat!$A:$A,0))/INDEX(Eurostat!$E:$E,MATCH($A37,Eurostat!$A:$A,0)))^(1/7)-1,0)</f>
        <v>-0.0141959111157651</v>
      </c>
      <c r="L37" s="30" t="n">
        <f aca="false">IFERROR((INDEX(Eurostat!$L:$L,MATCH($A37,Eurostat!$A:$A,0))/INDEX(Eurostat!$I:$I,MATCH($A37,Eurostat!$A:$A,0)))^(1/3)-1,0)</f>
        <v>0.0641983374269681</v>
      </c>
      <c r="O37" s="32" t="s">
        <v>695</v>
      </c>
      <c r="P37" s="4" t="s">
        <v>696</v>
      </c>
      <c r="Q37" s="33" t="n">
        <f aca="false">IF(O37="SJ",M37,IF(O37="T17",K37,IF(O37="T21",L37,0)))</f>
        <v>0</v>
      </c>
      <c r="R37" s="33" t="n">
        <f aca="false">IF(O37="SJ",N37,IF(O37="T17",K37,IF(O37="T21",L37,0)))</f>
        <v>0</v>
      </c>
    </row>
    <row r="38" customFormat="false" ht="15" hidden="false" customHeight="false" outlineLevel="0" collapsed="false">
      <c r="A38" s="18" t="s">
        <v>395</v>
      </c>
      <c r="B38" s="18" t="s">
        <v>362</v>
      </c>
      <c r="C38" s="18" t="s">
        <v>286</v>
      </c>
      <c r="D38" s="18" t="s">
        <v>112</v>
      </c>
      <c r="E38" s="10" t="n">
        <f aca="false">INDEX(Eurostat!$L:$L,MATCH($A38,Eurostat!$A:$A,0))</f>
        <v>1448</v>
      </c>
      <c r="F38" s="18" t="s">
        <v>684</v>
      </c>
      <c r="G38" s="18" t="n">
        <v>6</v>
      </c>
      <c r="H38" s="28" t="n">
        <v>12</v>
      </c>
      <c r="I38" s="29" t="s">
        <v>685</v>
      </c>
      <c r="J38" s="28" t="n">
        <v>17.5</v>
      </c>
      <c r="K38" s="30" t="n">
        <f aca="false">IFERROR((INDEX(Eurostat!$L:$L,MATCH($A38,Eurostat!$A:$A,0))/INDEX(Eurostat!$E:$E,MATCH($A38,Eurostat!$A:$A,0)))^(1/7)-1,0)</f>
        <v>0.0371106659717375</v>
      </c>
      <c r="L38" s="30" t="n">
        <f aca="false">IFERROR((INDEX(Eurostat!$L:$L,MATCH($A38,Eurostat!$A:$A,0))/INDEX(Eurostat!$I:$I,MATCH($A38,Eurostat!$A:$A,0)))^(1/3)-1,0)</f>
        <v>0.0154272031630609</v>
      </c>
      <c r="M38" s="31" t="n">
        <f aca="false">IFERROR('Sous-jacents'!I27/'Sous-jacents'!H27-1,0)</f>
        <v>0.241627808393387</v>
      </c>
      <c r="N38" s="31" t="n">
        <f aca="false">IFERROR('Sous-jacents'!J27/'Sous-jacents'!I27-1,0)</f>
        <v>0.210310686241038</v>
      </c>
      <c r="O38" s="32" t="s">
        <v>686</v>
      </c>
      <c r="P38" s="4" t="s">
        <v>706</v>
      </c>
      <c r="Q38" s="33" t="n">
        <f aca="false">IF(O38="SJ",M38,IF(O38="T17",K38,IF(O38="T21",L38,0)))</f>
        <v>0.0371106659717375</v>
      </c>
      <c r="R38" s="33" t="n">
        <f aca="false">IF(O38="SJ",N38,IF(O38="T17",K38,IF(O38="T21",L38,0)))</f>
        <v>0.0371106659717375</v>
      </c>
    </row>
    <row r="39" customFormat="false" ht="15" hidden="false" customHeight="false" outlineLevel="0" collapsed="false">
      <c r="A39" s="18" t="s">
        <v>396</v>
      </c>
      <c r="B39" s="18" t="s">
        <v>362</v>
      </c>
      <c r="C39" s="18" t="s">
        <v>288</v>
      </c>
      <c r="D39" s="18" t="s">
        <v>98</v>
      </c>
      <c r="E39" s="10" t="n">
        <f aca="false">INDEX(Eurostat!$L:$L,MATCH($A39,Eurostat!$A:$A,0))</f>
        <v>5475</v>
      </c>
      <c r="F39" s="18" t="s">
        <v>655</v>
      </c>
      <c r="G39" s="18" t="n">
        <v>6</v>
      </c>
      <c r="H39" s="28" t="n">
        <v>33.1</v>
      </c>
      <c r="I39" s="29" t="s">
        <v>692</v>
      </c>
      <c r="J39" s="28" t="n">
        <v>15.4</v>
      </c>
      <c r="K39" s="30" t="n">
        <f aca="false">IFERROR((INDEX(Eurostat!$L:$L,MATCH($A39,Eurostat!$A:$A,0))/INDEX(Eurostat!$E:$E,MATCH($A39,Eurostat!$A:$A,0)))^(1/7)-1,0)</f>
        <v>-0.008130802840702</v>
      </c>
      <c r="L39" s="30" t="n">
        <f aca="false">IFERROR((INDEX(Eurostat!$L:$L,MATCH($A39,Eurostat!$A:$A,0))/INDEX(Eurostat!$I:$I,MATCH($A39,Eurostat!$A:$A,0)))^(1/3)-1,0)</f>
        <v>-0.097861272587203</v>
      </c>
      <c r="M39" s="31" t="n">
        <f aca="false">IFERROR('Sous-jacents'!I71/'Sous-jacents'!H71-1,0)</f>
        <v>0.222422885212743</v>
      </c>
      <c r="N39" s="31" t="n">
        <f aca="false">IFERROR('Sous-jacents'!J71/'Sous-jacents'!I71-1,0)</f>
        <v>-0.164578655005319</v>
      </c>
      <c r="O39" s="32" t="s">
        <v>688</v>
      </c>
      <c r="P39" s="4" t="s">
        <v>723</v>
      </c>
      <c r="Q39" s="33" t="n">
        <f aca="false">IF(O39="SJ",M39,IF(O39="T17",K39,IF(O39="T21",L39,0)))</f>
        <v>0.222422885212743</v>
      </c>
      <c r="R39" s="33" t="n">
        <f aca="false">IF(O39="SJ",N39,IF(O39="T17",K39,IF(O39="T21",L39,0)))</f>
        <v>-0.164578655005319</v>
      </c>
    </row>
    <row r="40" customFormat="false" ht="15" hidden="false" customHeight="false" outlineLevel="0" collapsed="false">
      <c r="A40" s="18" t="s">
        <v>397</v>
      </c>
      <c r="B40" s="18" t="s">
        <v>362</v>
      </c>
      <c r="C40" s="18" t="s">
        <v>290</v>
      </c>
      <c r="D40" s="18" t="s">
        <v>97</v>
      </c>
      <c r="E40" s="10" t="n">
        <f aca="false">INDEX(Eurostat!$L:$L,MATCH($A40,Eurostat!$A:$A,0))</f>
        <v>1753</v>
      </c>
      <c r="F40" s="18" t="s">
        <v>684</v>
      </c>
      <c r="G40" s="18" t="n">
        <v>6</v>
      </c>
      <c r="H40" s="28" t="n">
        <v>11.8</v>
      </c>
      <c r="I40" s="29" t="s">
        <v>685</v>
      </c>
      <c r="J40" s="28" t="n">
        <v>7.3</v>
      </c>
      <c r="K40" s="30" t="n">
        <f aca="false">IFERROR((INDEX(Eurostat!$L:$L,MATCH($A40,Eurostat!$A:$A,0))/INDEX(Eurostat!$E:$E,MATCH($A40,Eurostat!$A:$A,0)))^(1/7)-1,0)</f>
        <v>0.0680098438124925</v>
      </c>
      <c r="L40" s="30" t="n">
        <f aca="false">IFERROR((INDEX(Eurostat!$L:$L,MATCH($A40,Eurostat!$A:$A,0))/INDEX(Eurostat!$I:$I,MATCH($A40,Eurostat!$A:$A,0)))^(1/3)-1,0)</f>
        <v>0.104789457361064</v>
      </c>
      <c r="M40" s="31" t="n">
        <f aca="false">IFERROR('Sous-jacents'!I29/'Sous-jacents'!H29-1,0)</f>
        <v>0.00192270717169785</v>
      </c>
      <c r="N40" s="31" t="n">
        <f aca="false">IFERROR('Sous-jacents'!J29/'Sous-jacents'!I29-1,0)</f>
        <v>0.00230282095567058</v>
      </c>
      <c r="O40" s="32" t="s">
        <v>686</v>
      </c>
      <c r="P40" s="4" t="s">
        <v>706</v>
      </c>
      <c r="Q40" s="33" t="n">
        <f aca="false">IF(O40="SJ",M40,IF(O40="T17",K40,IF(O40="T21",L40,0)))</f>
        <v>0.0680098438124925</v>
      </c>
      <c r="R40" s="33" t="n">
        <f aca="false">IF(O40="SJ",N40,IF(O40="T17",K40,IF(O40="T21",L40,0)))</f>
        <v>0.0680098438124925</v>
      </c>
    </row>
    <row r="41" customFormat="false" ht="15" hidden="false" customHeight="false" outlineLevel="0" collapsed="false">
      <c r="A41" s="18" t="s">
        <v>398</v>
      </c>
      <c r="B41" s="18" t="s">
        <v>362</v>
      </c>
      <c r="C41" s="18" t="s">
        <v>292</v>
      </c>
      <c r="D41" s="18" t="s">
        <v>99</v>
      </c>
      <c r="E41" s="10" t="n">
        <f aca="false">INDEX(Eurostat!$L:$L,MATCH($A41,Eurostat!$A:$A,0))</f>
        <v>0</v>
      </c>
      <c r="F41" s="4" t="s">
        <v>694</v>
      </c>
      <c r="K41" s="30" t="n">
        <f aca="false">IFERROR((INDEX(Eurostat!$L:$L,MATCH($A41,Eurostat!$A:$A,0))/INDEX(Eurostat!$E:$E,MATCH($A41,Eurostat!$A:$A,0)))^(1/7)-1,0)</f>
        <v>0</v>
      </c>
      <c r="L41" s="30" t="n">
        <f aca="false">IFERROR((INDEX(Eurostat!$L:$L,MATCH($A41,Eurostat!$A:$A,0))/INDEX(Eurostat!$I:$I,MATCH($A41,Eurostat!$A:$A,0)))^(1/3)-1,0)</f>
        <v>0</v>
      </c>
      <c r="O41" s="32" t="s">
        <v>695</v>
      </c>
      <c r="P41" s="4" t="s">
        <v>711</v>
      </c>
      <c r="Q41" s="33" t="n">
        <f aca="false">IF(O41="SJ",M41,IF(O41="T17",K41,IF(O41="T21",L41,0)))</f>
        <v>0</v>
      </c>
      <c r="R41" s="33" t="n">
        <f aca="false">IF(O41="SJ",N41,IF(O41="T17",K41,IF(O41="T21",L41,0)))</f>
        <v>0</v>
      </c>
    </row>
    <row r="42" customFormat="false" ht="15" hidden="false" customHeight="false" outlineLevel="0" collapsed="false">
      <c r="A42" s="18" t="s">
        <v>399</v>
      </c>
      <c r="B42" s="18" t="s">
        <v>362</v>
      </c>
      <c r="C42" s="18" t="s">
        <v>294</v>
      </c>
      <c r="D42" s="18" t="s">
        <v>100</v>
      </c>
      <c r="E42" s="10" t="n">
        <f aca="false">INDEX(Eurostat!$L:$L,MATCH($A42,Eurostat!$A:$A,0))</f>
        <v>62</v>
      </c>
      <c r="F42" s="4" t="s">
        <v>694</v>
      </c>
      <c r="K42" s="30" t="n">
        <f aca="false">IFERROR((INDEX(Eurostat!$L:$L,MATCH($A42,Eurostat!$A:$A,0))/INDEX(Eurostat!$E:$E,MATCH($A42,Eurostat!$A:$A,0)))^(1/7)-1,0)</f>
        <v>0</v>
      </c>
      <c r="L42" s="30" t="n">
        <f aca="false">IFERROR((INDEX(Eurostat!$L:$L,MATCH($A42,Eurostat!$A:$A,0))/INDEX(Eurostat!$I:$I,MATCH($A42,Eurostat!$A:$A,0)))^(1/3)-1,0)</f>
        <v>0</v>
      </c>
      <c r="O42" s="32" t="s">
        <v>695</v>
      </c>
      <c r="P42" s="4" t="s">
        <v>696</v>
      </c>
      <c r="Q42" s="33" t="n">
        <f aca="false">IF(O42="SJ",M42,IF(O42="T17",K42,IF(O42="T21",L42,0)))</f>
        <v>0</v>
      </c>
      <c r="R42" s="33" t="n">
        <f aca="false">IF(O42="SJ",N42,IF(O42="T17",K42,IF(O42="T21",L42,0)))</f>
        <v>0</v>
      </c>
    </row>
    <row r="43" customFormat="false" ht="15" hidden="false" customHeight="false" outlineLevel="0" collapsed="false">
      <c r="A43" s="18" t="s">
        <v>400</v>
      </c>
      <c r="B43" s="18" t="s">
        <v>362</v>
      </c>
      <c r="C43" s="18" t="s">
        <v>296</v>
      </c>
      <c r="D43" s="18" t="s">
        <v>297</v>
      </c>
      <c r="E43" s="10" t="n">
        <f aca="false">INDEX(Eurostat!$L:$L,MATCH($A43,Eurostat!$A:$A,0))</f>
        <v>0</v>
      </c>
      <c r="F43" s="4" t="s">
        <v>694</v>
      </c>
      <c r="K43" s="30" t="n">
        <f aca="false">IFERROR((INDEX(Eurostat!$L:$L,MATCH($A43,Eurostat!$A:$A,0))/INDEX(Eurostat!$E:$E,MATCH($A43,Eurostat!$A:$A,0)))^(1/7)-1,0)</f>
        <v>0</v>
      </c>
      <c r="L43" s="30" t="n">
        <f aca="false">IFERROR((INDEX(Eurostat!$L:$L,MATCH($A43,Eurostat!$A:$A,0))/INDEX(Eurostat!$I:$I,MATCH($A43,Eurostat!$A:$A,0)))^(1/3)-1,0)</f>
        <v>0</v>
      </c>
      <c r="O43" s="32" t="s">
        <v>695</v>
      </c>
      <c r="P43" s="4" t="s">
        <v>711</v>
      </c>
      <c r="Q43" s="33" t="n">
        <f aca="false">IF(O43="SJ",M43,IF(O43="T17",K43,IF(O43="T21",L43,0)))</f>
        <v>0</v>
      </c>
      <c r="R43" s="33" t="n">
        <f aca="false">IF(O43="SJ",N43,IF(O43="T17",K43,IF(O43="T21",L43,0)))</f>
        <v>0</v>
      </c>
    </row>
    <row r="44" customFormat="false" ht="15" hidden="false" customHeight="false" outlineLevel="0" collapsed="false">
      <c r="A44" s="18" t="s">
        <v>401</v>
      </c>
      <c r="B44" s="18" t="s">
        <v>362</v>
      </c>
      <c r="C44" s="18" t="s">
        <v>299</v>
      </c>
      <c r="D44" s="18" t="s">
        <v>101</v>
      </c>
      <c r="E44" s="10" t="n">
        <f aca="false">INDEX(Eurostat!$L:$L,MATCH($A44,Eurostat!$A:$A,0))</f>
        <v>60</v>
      </c>
      <c r="F44" s="4" t="s">
        <v>694</v>
      </c>
      <c r="K44" s="30" t="n">
        <f aca="false">IFERROR((INDEX(Eurostat!$L:$L,MATCH($A44,Eurostat!$A:$A,0))/INDEX(Eurostat!$E:$E,MATCH($A44,Eurostat!$A:$A,0)))^(1/7)-1,0)</f>
        <v>0.0178797699237621</v>
      </c>
      <c r="L44" s="30" t="n">
        <f aca="false">IFERROR((INDEX(Eurostat!$L:$L,MATCH($A44,Eurostat!$A:$A,0))/INDEX(Eurostat!$I:$I,MATCH($A44,Eurostat!$A:$A,0)))^(1/3)-1,0)</f>
        <v>0.0556671919780007</v>
      </c>
      <c r="O44" s="32" t="s">
        <v>695</v>
      </c>
      <c r="P44" s="4" t="s">
        <v>696</v>
      </c>
      <c r="Q44" s="33" t="n">
        <f aca="false">IF(O44="SJ",M44,IF(O44="T17",K44,IF(O44="T21",L44,0)))</f>
        <v>0</v>
      </c>
      <c r="R44" s="33" t="n">
        <f aca="false">IF(O44="SJ",N44,IF(O44="T17",K44,IF(O44="T21",L44,0)))</f>
        <v>0</v>
      </c>
    </row>
    <row r="45" customFormat="false" ht="15" hidden="false" customHeight="false" outlineLevel="0" collapsed="false">
      <c r="A45" s="18" t="s">
        <v>402</v>
      </c>
      <c r="B45" s="18" t="s">
        <v>362</v>
      </c>
      <c r="C45" s="18" t="s">
        <v>301</v>
      </c>
      <c r="D45" s="18" t="s">
        <v>72</v>
      </c>
      <c r="E45" s="10" t="n">
        <f aca="false">INDEX(Eurostat!$L:$L,MATCH($A45,Eurostat!$A:$A,0))</f>
        <v>0</v>
      </c>
      <c r="F45" s="4" t="s">
        <v>694</v>
      </c>
      <c r="K45" s="30" t="n">
        <f aca="false">IFERROR((INDEX(Eurostat!$L:$L,MATCH($A45,Eurostat!$A:$A,0))/INDEX(Eurostat!$E:$E,MATCH($A45,Eurostat!$A:$A,0)))^(1/7)-1,0)</f>
        <v>-1</v>
      </c>
      <c r="L45" s="30" t="n">
        <f aca="false">IFERROR((INDEX(Eurostat!$L:$L,MATCH($A45,Eurostat!$A:$A,0))/INDEX(Eurostat!$I:$I,MATCH($A45,Eurostat!$A:$A,0)))^(1/3)-1,0)</f>
        <v>0</v>
      </c>
      <c r="O45" s="32" t="s">
        <v>695</v>
      </c>
      <c r="P45" s="4" t="s">
        <v>711</v>
      </c>
      <c r="Q45" s="33" t="n">
        <f aca="false">IF(O45="SJ",M45,IF(O45="T17",K45,IF(O45="T21",L45,0)))</f>
        <v>0</v>
      </c>
      <c r="R45" s="33" t="n">
        <f aca="false">IF(O45="SJ",N45,IF(O45="T17",K45,IF(O45="T21",L45,0)))</f>
        <v>0</v>
      </c>
    </row>
    <row r="46" customFormat="false" ht="15" hidden="false" customHeight="false" outlineLevel="0" collapsed="false">
      <c r="A46" s="18" t="s">
        <v>403</v>
      </c>
      <c r="B46" s="18" t="s">
        <v>362</v>
      </c>
      <c r="C46" s="18" t="s">
        <v>303</v>
      </c>
      <c r="D46" s="18" t="s">
        <v>70</v>
      </c>
      <c r="E46" s="10" t="n">
        <f aca="false">INDEX(Eurostat!$L:$L,MATCH($A46,Eurostat!$A:$A,0))</f>
        <v>0</v>
      </c>
      <c r="F46" s="4" t="s">
        <v>694</v>
      </c>
      <c r="K46" s="30" t="n">
        <f aca="false">IFERROR((INDEX(Eurostat!$L:$L,MATCH($A46,Eurostat!$A:$A,0))/INDEX(Eurostat!$E:$E,MATCH($A46,Eurostat!$A:$A,0)))^(1/7)-1,0)</f>
        <v>-1</v>
      </c>
      <c r="L46" s="30" t="n">
        <f aca="false">IFERROR((INDEX(Eurostat!$L:$L,MATCH($A46,Eurostat!$A:$A,0))/INDEX(Eurostat!$I:$I,MATCH($A46,Eurostat!$A:$A,0)))^(1/3)-1,0)</f>
        <v>0</v>
      </c>
      <c r="O46" s="32" t="s">
        <v>695</v>
      </c>
      <c r="P46" s="4" t="s">
        <v>711</v>
      </c>
      <c r="Q46" s="33" t="n">
        <f aca="false">IF(O46="SJ",M46,IF(O46="T17",K46,IF(O46="T21",L46,0)))</f>
        <v>0</v>
      </c>
      <c r="R46" s="33" t="n">
        <f aca="false">IF(O46="SJ",N46,IF(O46="T17",K46,IF(O46="T21",L46,0)))</f>
        <v>0</v>
      </c>
    </row>
    <row r="47" customFormat="false" ht="15" hidden="false" customHeight="false" outlineLevel="0" collapsed="false">
      <c r="A47" s="18" t="s">
        <v>404</v>
      </c>
      <c r="B47" s="18" t="s">
        <v>362</v>
      </c>
      <c r="C47" s="18" t="s">
        <v>305</v>
      </c>
      <c r="D47" s="18" t="s">
        <v>69</v>
      </c>
      <c r="E47" s="10" t="n">
        <f aca="false">INDEX(Eurostat!$L:$L,MATCH($A47,Eurostat!$A:$A,0))</f>
        <v>913</v>
      </c>
      <c r="F47" s="4" t="s">
        <v>694</v>
      </c>
      <c r="K47" s="30" t="n">
        <f aca="false">IFERROR((INDEX(Eurostat!$L:$L,MATCH($A47,Eurostat!$A:$A,0))/INDEX(Eurostat!$E:$E,MATCH($A47,Eurostat!$A:$A,0)))^(1/7)-1,0)</f>
        <v>0</v>
      </c>
      <c r="L47" s="30" t="n">
        <f aca="false">IFERROR((INDEX(Eurostat!$L:$L,MATCH($A47,Eurostat!$A:$A,0))/INDEX(Eurostat!$I:$I,MATCH($A47,Eurostat!$A:$A,0)))^(1/3)-1,0)</f>
        <v>0</v>
      </c>
      <c r="O47" s="32" t="s">
        <v>695</v>
      </c>
      <c r="P47" s="4" t="s">
        <v>696</v>
      </c>
      <c r="Q47" s="33" t="n">
        <f aca="false">IF(O47="SJ",M47,IF(O47="T17",K47,IF(O47="T21",L47,0)))</f>
        <v>0</v>
      </c>
      <c r="R47" s="33" t="n">
        <f aca="false">IF(O47="SJ",N47,IF(O47="T17",K47,IF(O47="T21",L47,0)))</f>
        <v>0</v>
      </c>
    </row>
    <row r="48" customFormat="false" ht="15" hidden="false" customHeight="false" outlineLevel="0" collapsed="false">
      <c r="A48" s="18" t="s">
        <v>405</v>
      </c>
      <c r="B48" s="18" t="s">
        <v>362</v>
      </c>
      <c r="C48" s="18" t="s">
        <v>307</v>
      </c>
      <c r="D48" s="18" t="s">
        <v>73</v>
      </c>
      <c r="E48" s="10" t="n">
        <f aca="false">INDEX(Eurostat!$L:$L,MATCH($A48,Eurostat!$A:$A,0))</f>
        <v>10018</v>
      </c>
      <c r="F48" s="18" t="s">
        <v>684</v>
      </c>
      <c r="G48" s="18" t="n">
        <v>6</v>
      </c>
      <c r="H48" s="28" t="n">
        <v>33.2</v>
      </c>
      <c r="I48" s="29" t="s">
        <v>697</v>
      </c>
      <c r="J48" s="28" t="n">
        <v>23.1</v>
      </c>
      <c r="K48" s="30" t="n">
        <f aca="false">IFERROR((INDEX(Eurostat!$L:$L,MATCH($A48,Eurostat!$A:$A,0))/INDEX(Eurostat!$E:$E,MATCH($A48,Eurostat!$A:$A,0)))^(1/7)-1,0)</f>
        <v>0.0621663894497888</v>
      </c>
      <c r="L48" s="30" t="n">
        <f aca="false">IFERROR((INDEX(Eurostat!$L:$L,MATCH($A48,Eurostat!$A:$A,0))/INDEX(Eurostat!$I:$I,MATCH($A48,Eurostat!$A:$A,0)))^(1/3)-1,0)</f>
        <v>-0.0632405734313624</v>
      </c>
      <c r="M48" s="31" t="n">
        <f aca="false">IFERROR('Sous-jacents'!I30/'Sous-jacents'!H30-1,0)</f>
        <v>-0.451302176239743</v>
      </c>
      <c r="N48" s="31" t="n">
        <f aca="false">IFERROR('Sous-jacents'!J30/'Sous-jacents'!I30-1,0)</f>
        <v>0.227568270481144</v>
      </c>
      <c r="O48" s="32" t="s">
        <v>695</v>
      </c>
      <c r="P48" s="4" t="s">
        <v>724</v>
      </c>
      <c r="Q48" s="33" t="n">
        <f aca="false">IF(O48="SJ",M48,IF(O48="T17",K48,IF(O48="T21",L48,0)))</f>
        <v>0</v>
      </c>
      <c r="R48" s="33" t="n">
        <f aca="false">IF(O48="SJ",N48,IF(O48="T17",K48,IF(O48="T21",L48,0)))</f>
        <v>0</v>
      </c>
    </row>
    <row r="49" customFormat="false" ht="15" hidden="false" customHeight="false" outlineLevel="0" collapsed="false">
      <c r="A49" s="18" t="s">
        <v>406</v>
      </c>
      <c r="B49" s="18" t="s">
        <v>362</v>
      </c>
      <c r="C49" s="18" t="s">
        <v>309</v>
      </c>
      <c r="D49" s="18" t="s">
        <v>74</v>
      </c>
      <c r="E49" s="10" t="n">
        <f aca="false">INDEX(Eurostat!$L:$L,MATCH($A49,Eurostat!$A:$A,0))</f>
        <v>2658</v>
      </c>
      <c r="F49" s="4" t="s">
        <v>694</v>
      </c>
      <c r="K49" s="30" t="n">
        <f aca="false">IFERROR((INDEX(Eurostat!$L:$L,MATCH($A49,Eurostat!$A:$A,0))/INDEX(Eurostat!$E:$E,MATCH($A49,Eurostat!$A:$A,0)))^(1/7)-1,0)</f>
        <v>0.032418931194298</v>
      </c>
      <c r="L49" s="30" t="n">
        <f aca="false">IFERROR((INDEX(Eurostat!$L:$L,MATCH($A49,Eurostat!$A:$A,0))/INDEX(Eurostat!$I:$I,MATCH($A49,Eurostat!$A:$A,0)))^(1/3)-1,0)</f>
        <v>0.0451789799951985</v>
      </c>
      <c r="O49" s="32" t="s">
        <v>686</v>
      </c>
      <c r="P49" s="4" t="s">
        <v>703</v>
      </c>
      <c r="Q49" s="33" t="n">
        <f aca="false">IF(O49="SJ",M49,IF(O49="T17",K49,IF(O49="T21",L49,0)))</f>
        <v>0.032418931194298</v>
      </c>
      <c r="R49" s="33" t="n">
        <f aca="false">IF(O49="SJ",N49,IF(O49="T17",K49,IF(O49="T21",L49,0)))</f>
        <v>0.032418931194298</v>
      </c>
    </row>
    <row r="50" customFormat="false" ht="15" hidden="false" customHeight="false" outlineLevel="0" collapsed="false">
      <c r="A50" s="18" t="s">
        <v>407</v>
      </c>
      <c r="B50" s="18" t="s">
        <v>362</v>
      </c>
      <c r="C50" s="18" t="s">
        <v>311</v>
      </c>
      <c r="D50" s="18" t="s">
        <v>75</v>
      </c>
      <c r="E50" s="10" t="n">
        <f aca="false">INDEX(Eurostat!$L:$L,MATCH($A50,Eurostat!$A:$A,0))</f>
        <v>313</v>
      </c>
      <c r="F50" s="18" t="s">
        <v>684</v>
      </c>
      <c r="G50" s="18" t="n">
        <v>6</v>
      </c>
      <c r="H50" s="28" t="n">
        <v>20.9</v>
      </c>
      <c r="I50" s="29" t="s">
        <v>685</v>
      </c>
      <c r="J50" s="28" t="n">
        <v>3.8</v>
      </c>
      <c r="K50" s="30" t="n">
        <f aca="false">IFERROR((INDEX(Eurostat!$L:$L,MATCH($A50,Eurostat!$A:$A,0))/INDEX(Eurostat!$E:$E,MATCH($A50,Eurostat!$A:$A,0)))^(1/7)-1,0)</f>
        <v>0.00276888959231547</v>
      </c>
      <c r="L50" s="30" t="n">
        <f aca="false">IFERROR((INDEX(Eurostat!$L:$L,MATCH($A50,Eurostat!$A:$A,0))/INDEX(Eurostat!$I:$I,MATCH($A50,Eurostat!$A:$A,0)))^(1/3)-1,0)</f>
        <v>0.036603504020065</v>
      </c>
      <c r="M50" s="31" t="n">
        <f aca="false">IFERROR('Sous-jacents'!I31/'Sous-jacents'!H31-1,0)</f>
        <v>-0.00929512006196742</v>
      </c>
      <c r="N50" s="31" t="n">
        <f aca="false">IFERROR('Sous-jacents'!J31/'Sous-jacents'!I31-1,0)</f>
        <v>0.055512118842846</v>
      </c>
      <c r="O50" s="32" t="s">
        <v>695</v>
      </c>
      <c r="P50" s="4" t="s">
        <v>696</v>
      </c>
      <c r="Q50" s="33" t="n">
        <f aca="false">IF(O50="SJ",M50,IF(O50="T17",K50,IF(O50="T21",L50,0)))</f>
        <v>0</v>
      </c>
      <c r="R50" s="33" t="n">
        <f aca="false">IF(O50="SJ",N50,IF(O50="T17",K50,IF(O50="T21",L50,0)))</f>
        <v>0</v>
      </c>
    </row>
    <row r="51" customFormat="false" ht="15" hidden="false" customHeight="false" outlineLevel="0" collapsed="false">
      <c r="A51" s="18" t="s">
        <v>408</v>
      </c>
      <c r="B51" s="18" t="s">
        <v>362</v>
      </c>
      <c r="C51" s="18" t="s">
        <v>313</v>
      </c>
      <c r="D51" s="18" t="s">
        <v>114</v>
      </c>
      <c r="E51" s="10" t="n">
        <f aca="false">INDEX(Eurostat!$L:$L,MATCH($A51,Eurostat!$A:$A,0))</f>
        <v>1198</v>
      </c>
      <c r="F51" s="18" t="s">
        <v>684</v>
      </c>
      <c r="G51" s="18" t="n">
        <v>6</v>
      </c>
      <c r="H51" s="28" t="n">
        <v>12.6</v>
      </c>
      <c r="I51" s="29" t="s">
        <v>701</v>
      </c>
      <c r="J51" s="28" t="n">
        <v>3.5</v>
      </c>
      <c r="K51" s="30" t="n">
        <f aca="false">IFERROR((INDEX(Eurostat!$L:$L,MATCH($A51,Eurostat!$A:$A,0))/INDEX(Eurostat!$E:$E,MATCH($A51,Eurostat!$A:$A,0)))^(1/7)-1,0)</f>
        <v>0.154962574607338</v>
      </c>
      <c r="L51" s="30" t="n">
        <f aca="false">IFERROR((INDEX(Eurostat!$L:$L,MATCH($A51,Eurostat!$A:$A,0))/INDEX(Eurostat!$I:$I,MATCH($A51,Eurostat!$A:$A,0)))^(1/3)-1,0)</f>
        <v>0.00648270639981496</v>
      </c>
      <c r="M51" s="31" t="n">
        <f aca="false">IFERROR('Sous-jacents'!I32/'Sous-jacents'!H32-1,0)</f>
        <v>-0.127260981912145</v>
      </c>
      <c r="N51" s="31" t="n">
        <f aca="false">IFERROR('Sous-jacents'!J32/'Sous-jacents'!I32-1,0)</f>
        <v>-0.068097705403405</v>
      </c>
      <c r="O51" s="32" t="s">
        <v>688</v>
      </c>
      <c r="P51" s="4" t="s">
        <v>725</v>
      </c>
      <c r="Q51" s="33" t="n">
        <f aca="false">IF(O51="SJ",M51,IF(O51="T17",K51,IF(O51="T21",L51,0)))</f>
        <v>-0.127260981912145</v>
      </c>
      <c r="R51" s="33" t="n">
        <f aca="false">IF(O51="SJ",N51,IF(O51="T17",K51,IF(O51="T21",L51,0)))</f>
        <v>-0.068097705403405</v>
      </c>
    </row>
    <row r="52" customFormat="false" ht="15" hidden="false" customHeight="false" outlineLevel="0" collapsed="false">
      <c r="A52" s="18" t="s">
        <v>409</v>
      </c>
      <c r="B52" s="18" t="s">
        <v>362</v>
      </c>
      <c r="C52" s="18" t="s">
        <v>315</v>
      </c>
      <c r="D52" s="18" t="s">
        <v>113</v>
      </c>
      <c r="E52" s="10" t="n">
        <f aca="false">INDEX(Eurostat!$L:$L,MATCH($A52,Eurostat!$A:$A,0))</f>
        <v>6055</v>
      </c>
      <c r="F52" s="18" t="s">
        <v>684</v>
      </c>
      <c r="G52" s="18" t="n">
        <v>6</v>
      </c>
      <c r="H52" s="28" t="n">
        <v>10.6</v>
      </c>
      <c r="I52" s="29" t="s">
        <v>692</v>
      </c>
      <c r="J52" s="28" t="n">
        <v>3.5</v>
      </c>
      <c r="K52" s="30" t="n">
        <f aca="false">IFERROR((INDEX(Eurostat!$L:$L,MATCH($A52,Eurostat!$A:$A,0))/INDEX(Eurostat!$E:$E,MATCH($A52,Eurostat!$A:$A,0)))^(1/7)-1,0)</f>
        <v>0.0292035566929061</v>
      </c>
      <c r="L52" s="30" t="n">
        <f aca="false">IFERROR((INDEX(Eurostat!$L:$L,MATCH($A52,Eurostat!$A:$A,0))/INDEX(Eurostat!$I:$I,MATCH($A52,Eurostat!$A:$A,0)))^(1/3)-1,0)</f>
        <v>-0.0222577071506623</v>
      </c>
      <c r="M52" s="31" t="n">
        <f aca="false">IFERROR('Sous-jacents'!I33/'Sous-jacents'!H33-1,0)</f>
        <v>-0.00327797202797198</v>
      </c>
      <c r="N52" s="31" t="n">
        <f aca="false">IFERROR('Sous-jacents'!J33/'Sous-jacents'!I33-1,0)</f>
        <v>-0.0247752685814513</v>
      </c>
      <c r="O52" s="32" t="s">
        <v>688</v>
      </c>
      <c r="P52" s="4" t="s">
        <v>726</v>
      </c>
      <c r="Q52" s="33" t="n">
        <f aca="false">IF(O52="SJ",M52,IF(O52="T17",K52,IF(O52="T21",L52,0)))</f>
        <v>-0.00327797202797198</v>
      </c>
      <c r="R52" s="33" t="n">
        <f aca="false">IF(O52="SJ",N52,IF(O52="T17",K52,IF(O52="T21",L52,0)))</f>
        <v>-0.0247752685814513</v>
      </c>
    </row>
    <row r="53" customFormat="false" ht="15" hidden="false" customHeight="false" outlineLevel="0" collapsed="false">
      <c r="A53" s="18" t="s">
        <v>410</v>
      </c>
      <c r="B53" s="18" t="s">
        <v>362</v>
      </c>
      <c r="C53" s="18" t="s">
        <v>317</v>
      </c>
      <c r="D53" s="18" t="s">
        <v>115</v>
      </c>
      <c r="E53" s="10" t="n">
        <f aca="false">INDEX(Eurostat!$L:$L,MATCH($A53,Eurostat!$A:$A,0))</f>
        <v>6506</v>
      </c>
      <c r="F53" s="18" t="s">
        <v>684</v>
      </c>
      <c r="G53" s="18" t="n">
        <v>6</v>
      </c>
      <c r="H53" s="28" t="n">
        <v>1.2</v>
      </c>
      <c r="I53" s="29" t="s">
        <v>692</v>
      </c>
      <c r="J53" s="28" t="n">
        <v>0.7</v>
      </c>
      <c r="K53" s="30" t="n">
        <f aca="false">IFERROR((INDEX(Eurostat!$L:$L,MATCH($A53,Eurostat!$A:$A,0))/INDEX(Eurostat!$E:$E,MATCH($A53,Eurostat!$A:$A,0)))^(1/7)-1,0)</f>
        <v>0.0118988598052809</v>
      </c>
      <c r="L53" s="30" t="n">
        <f aca="false">IFERROR((INDEX(Eurostat!$L:$L,MATCH($A53,Eurostat!$A:$A,0))/INDEX(Eurostat!$I:$I,MATCH($A53,Eurostat!$A:$A,0)))^(1/3)-1,0)</f>
        <v>0.032370041778462</v>
      </c>
      <c r="M53" s="31" t="n">
        <f aca="false">IFERROR('Sous-jacents'!I34/'Sous-jacents'!H34-1,0)</f>
        <v>-0.00402414486921532</v>
      </c>
      <c r="N53" s="31" t="n">
        <f aca="false">IFERROR('Sous-jacents'!J34/'Sous-jacents'!I34-1,0)</f>
        <v>-0.0244949494949495</v>
      </c>
      <c r="O53" s="32" t="s">
        <v>688</v>
      </c>
      <c r="P53" s="4" t="s">
        <v>727</v>
      </c>
      <c r="Q53" s="33" t="n">
        <f aca="false">IF(O53="SJ",M53,IF(O53="T17",K53,IF(O53="T21",L53,0)))</f>
        <v>-0.00402414486921532</v>
      </c>
      <c r="R53" s="33" t="n">
        <f aca="false">IF(O53="SJ",N53,IF(O53="T17",K53,IF(O53="T21",L53,0)))</f>
        <v>-0.0244949494949495</v>
      </c>
    </row>
    <row r="54" customFormat="false" ht="15" hidden="false" customHeight="false" outlineLevel="0" collapsed="false">
      <c r="A54" s="18" t="s">
        <v>411</v>
      </c>
      <c r="B54" s="18" t="s">
        <v>362</v>
      </c>
      <c r="C54" s="18" t="s">
        <v>319</v>
      </c>
      <c r="D54" s="18" t="s">
        <v>116</v>
      </c>
      <c r="E54" s="10" t="n">
        <f aca="false">INDEX(Eurostat!$L:$L,MATCH($A54,Eurostat!$A:$A,0))</f>
        <v>0</v>
      </c>
      <c r="F54" s="4" t="s">
        <v>694</v>
      </c>
      <c r="K54" s="30" t="n">
        <f aca="false">IFERROR((INDEX(Eurostat!$L:$L,MATCH($A54,Eurostat!$A:$A,0))/INDEX(Eurostat!$E:$E,MATCH($A54,Eurostat!$A:$A,0)))^(1/7)-1,0)</f>
        <v>-1</v>
      </c>
      <c r="L54" s="30" t="n">
        <f aca="false">IFERROR((INDEX(Eurostat!$L:$L,MATCH($A54,Eurostat!$A:$A,0))/INDEX(Eurostat!$I:$I,MATCH($A54,Eurostat!$A:$A,0)))^(1/3)-1,0)</f>
        <v>-1</v>
      </c>
      <c r="O54" s="32" t="s">
        <v>695</v>
      </c>
      <c r="P54" s="4" t="s">
        <v>711</v>
      </c>
      <c r="Q54" s="33" t="n">
        <f aca="false">IF(O54="SJ",M54,IF(O54="T17",K54,IF(O54="T21",L54,0)))</f>
        <v>0</v>
      </c>
      <c r="R54" s="33" t="n">
        <f aca="false">IF(O54="SJ",N54,IF(O54="T17",K54,IF(O54="T21",L54,0)))</f>
        <v>0</v>
      </c>
    </row>
    <row r="55" customFormat="false" ht="15" hidden="false" customHeight="false" outlineLevel="0" collapsed="false">
      <c r="A55" s="18" t="s">
        <v>412</v>
      </c>
      <c r="B55" s="18" t="s">
        <v>362</v>
      </c>
      <c r="C55" s="18" t="s">
        <v>321</v>
      </c>
      <c r="D55" s="18" t="s">
        <v>322</v>
      </c>
      <c r="E55" s="10" t="n">
        <f aca="false">INDEX(Eurostat!$L:$L,MATCH($A55,Eurostat!$A:$A,0))</f>
        <v>0</v>
      </c>
      <c r="F55" s="4" t="s">
        <v>694</v>
      </c>
      <c r="K55" s="30" t="n">
        <f aca="false">IFERROR((INDEX(Eurostat!$L:$L,MATCH($A55,Eurostat!$A:$A,0))/INDEX(Eurostat!$E:$E,MATCH($A55,Eurostat!$A:$A,0)))^(1/7)-1,0)</f>
        <v>0</v>
      </c>
      <c r="L55" s="30" t="n">
        <f aca="false">IFERROR((INDEX(Eurostat!$L:$L,MATCH($A55,Eurostat!$A:$A,0))/INDEX(Eurostat!$I:$I,MATCH($A55,Eurostat!$A:$A,0)))^(1/3)-1,0)</f>
        <v>0</v>
      </c>
      <c r="O55" s="32" t="s">
        <v>695</v>
      </c>
      <c r="P55" s="4" t="s">
        <v>711</v>
      </c>
      <c r="Q55" s="33" t="n">
        <f aca="false">IF(O55="SJ",M55,IF(O55="T17",K55,IF(O55="T21",L55,0)))</f>
        <v>0</v>
      </c>
      <c r="R55" s="33" t="n">
        <f aca="false">IF(O55="SJ",N55,IF(O55="T17",K55,IF(O55="T21",L55,0)))</f>
        <v>0</v>
      </c>
    </row>
    <row r="56" customFormat="false" ht="15" hidden="false" customHeight="false" outlineLevel="0" collapsed="false">
      <c r="A56" s="18" t="s">
        <v>413</v>
      </c>
      <c r="B56" s="18" t="s">
        <v>362</v>
      </c>
      <c r="C56" s="18" t="s">
        <v>324</v>
      </c>
      <c r="D56" s="18" t="s">
        <v>117</v>
      </c>
      <c r="E56" s="10" t="n">
        <f aca="false">INDEX(Eurostat!$L:$L,MATCH($A56,Eurostat!$A:$A,0))</f>
        <v>0</v>
      </c>
      <c r="F56" s="4" t="s">
        <v>694</v>
      </c>
      <c r="K56" s="30" t="n">
        <f aca="false">IFERROR((INDEX(Eurostat!$L:$L,MATCH($A56,Eurostat!$A:$A,0))/INDEX(Eurostat!$E:$E,MATCH($A56,Eurostat!$A:$A,0)))^(1/7)-1,0)</f>
        <v>0</v>
      </c>
      <c r="L56" s="30" t="n">
        <f aca="false">IFERROR((INDEX(Eurostat!$L:$L,MATCH($A56,Eurostat!$A:$A,0))/INDEX(Eurostat!$I:$I,MATCH($A56,Eurostat!$A:$A,0)))^(1/3)-1,0)</f>
        <v>0</v>
      </c>
      <c r="O56" s="32" t="s">
        <v>695</v>
      </c>
      <c r="P56" s="4" t="s">
        <v>711</v>
      </c>
      <c r="Q56" s="33" t="n">
        <f aca="false">IF(O56="SJ",M56,IF(O56="T17",K56,IF(O56="T21",L56,0)))</f>
        <v>0</v>
      </c>
      <c r="R56" s="33" t="n">
        <f aca="false">IF(O56="SJ",N56,IF(O56="T17",K56,IF(O56="T21",L56,0)))</f>
        <v>0</v>
      </c>
    </row>
    <row r="57" customFormat="false" ht="15" hidden="false" customHeight="false" outlineLevel="0" collapsed="false">
      <c r="A57" s="18" t="s">
        <v>414</v>
      </c>
      <c r="B57" s="18" t="s">
        <v>362</v>
      </c>
      <c r="C57" s="18" t="s">
        <v>326</v>
      </c>
      <c r="D57" s="18" t="s">
        <v>81</v>
      </c>
      <c r="E57" s="10" t="n">
        <f aca="false">INDEX(Eurostat!$L:$L,MATCH($A57,Eurostat!$A:$A,0))</f>
        <v>27944</v>
      </c>
      <c r="F57" s="18" t="s">
        <v>684</v>
      </c>
      <c r="G57" s="18" t="n">
        <v>6</v>
      </c>
      <c r="H57" s="28" t="n">
        <v>0.7</v>
      </c>
      <c r="I57" s="29" t="s">
        <v>701</v>
      </c>
      <c r="J57" s="28" t="n">
        <v>0.9</v>
      </c>
      <c r="K57" s="30" t="n">
        <f aca="false">IFERROR((INDEX(Eurostat!$L:$L,MATCH($A57,Eurostat!$A:$A,0))/INDEX(Eurostat!$E:$E,MATCH($A57,Eurostat!$A:$A,0)))^(1/7)-1,0)</f>
        <v>0.034226344381592</v>
      </c>
      <c r="L57" s="30" t="n">
        <f aca="false">IFERROR((INDEX(Eurostat!$L:$L,MATCH($A57,Eurostat!$A:$A,0))/INDEX(Eurostat!$I:$I,MATCH($A57,Eurostat!$A:$A,0)))^(1/3)-1,0)</f>
        <v>0.0524630225829543</v>
      </c>
      <c r="M57" s="31" t="n">
        <f aca="false">IFERROR('Sous-jacents'!I35/'Sous-jacents'!H35-1,0)</f>
        <v>0.0252192160683504</v>
      </c>
      <c r="N57" s="31" t="n">
        <f aca="false">IFERROR('Sous-jacents'!J35/'Sous-jacents'!I35-1,0)</f>
        <v>0.0202127270733579</v>
      </c>
      <c r="O57" s="32" t="s">
        <v>688</v>
      </c>
      <c r="P57" s="4" t="s">
        <v>728</v>
      </c>
      <c r="Q57" s="33" t="n">
        <f aca="false">IF(O57="SJ",M57,IF(O57="T17",K57,IF(O57="T21",L57,0)))</f>
        <v>0.0252192160683504</v>
      </c>
      <c r="R57" s="33" t="n">
        <f aca="false">IF(O57="SJ",N57,IF(O57="T17",K57,IF(O57="T21",L57,0)))</f>
        <v>0.0202127270733579</v>
      </c>
    </row>
    <row r="58" customFormat="false" ht="15" hidden="false" customHeight="false" outlineLevel="0" collapsed="false">
      <c r="A58" s="18" t="s">
        <v>415</v>
      </c>
      <c r="B58" s="18" t="s">
        <v>362</v>
      </c>
      <c r="C58" s="18" t="s">
        <v>328</v>
      </c>
      <c r="D58" s="18" t="s">
        <v>80</v>
      </c>
      <c r="E58" s="10" t="n">
        <f aca="false">INDEX(Eurostat!$L:$L,MATCH($A58,Eurostat!$A:$A,0))</f>
        <v>45013</v>
      </c>
      <c r="F58" s="18" t="s">
        <v>684</v>
      </c>
      <c r="G58" s="18" t="n">
        <v>6</v>
      </c>
      <c r="H58" s="28" t="n">
        <v>0.6</v>
      </c>
      <c r="I58" s="29" t="s">
        <v>701</v>
      </c>
      <c r="J58" s="28" t="n">
        <v>0.7</v>
      </c>
      <c r="K58" s="30" t="n">
        <f aca="false">IFERROR((INDEX(Eurostat!$L:$L,MATCH($A58,Eurostat!$A:$A,0))/INDEX(Eurostat!$E:$E,MATCH($A58,Eurostat!$A:$A,0)))^(1/7)-1,0)</f>
        <v>0.0273132768533892</v>
      </c>
      <c r="L58" s="30" t="n">
        <f aca="false">IFERROR((INDEX(Eurostat!$L:$L,MATCH($A58,Eurostat!$A:$A,0))/INDEX(Eurostat!$I:$I,MATCH($A58,Eurostat!$A:$A,0)))^(1/3)-1,0)</f>
        <v>0.049990295344124</v>
      </c>
      <c r="M58" s="31" t="n">
        <f aca="false">IFERROR('Sous-jacents'!I36/'Sous-jacents'!H36-1,0)</f>
        <v>0.0126941742429059</v>
      </c>
      <c r="N58" s="31" t="n">
        <f aca="false">IFERROR('Sous-jacents'!J36/'Sous-jacents'!I36-1,0)</f>
        <v>0.0227263215167621</v>
      </c>
      <c r="O58" s="32" t="s">
        <v>688</v>
      </c>
      <c r="P58" s="4" t="s">
        <v>729</v>
      </c>
      <c r="Q58" s="33" t="n">
        <f aca="false">IF(O58="SJ",M58,IF(O58="T17",K58,IF(O58="T21",L58,0)))</f>
        <v>0.0126941742429059</v>
      </c>
      <c r="R58" s="33" t="n">
        <f aca="false">IF(O58="SJ",N58,IF(O58="T17",K58,IF(O58="T21",L58,0)))</f>
        <v>0.0227263215167621</v>
      </c>
    </row>
    <row r="59" customFormat="false" ht="15" hidden="false" customHeight="false" outlineLevel="0" collapsed="false">
      <c r="A59" s="18" t="s">
        <v>416</v>
      </c>
      <c r="B59" s="18" t="s">
        <v>362</v>
      </c>
      <c r="C59" s="18" t="s">
        <v>330</v>
      </c>
      <c r="D59" s="18" t="s">
        <v>86</v>
      </c>
      <c r="E59" s="10" t="n">
        <f aca="false">INDEX(Eurostat!$L:$L,MATCH($A59,Eurostat!$A:$A,0))</f>
        <v>406</v>
      </c>
      <c r="F59" s="4" t="s">
        <v>694</v>
      </c>
      <c r="K59" s="30" t="n">
        <f aca="false">IFERROR((INDEX(Eurostat!$L:$L,MATCH($A59,Eurostat!$A:$A,0))/INDEX(Eurostat!$E:$E,MATCH($A59,Eurostat!$A:$A,0)))^(1/7)-1,0)</f>
        <v>-0.0206942357273555</v>
      </c>
      <c r="L59" s="30" t="n">
        <f aca="false">IFERROR((INDEX(Eurostat!$L:$L,MATCH($A59,Eurostat!$A:$A,0))/INDEX(Eurostat!$I:$I,MATCH($A59,Eurostat!$A:$A,0)))^(1/3)-1,0)</f>
        <v>0.0109069004939564</v>
      </c>
      <c r="O59" s="32" t="s">
        <v>695</v>
      </c>
      <c r="P59" s="4" t="s">
        <v>696</v>
      </c>
      <c r="Q59" s="33" t="n">
        <f aca="false">IF(O59="SJ",M59,IF(O59="T17",K59,IF(O59="T21",L59,0)))</f>
        <v>0</v>
      </c>
      <c r="R59" s="33" t="n">
        <f aca="false">IF(O59="SJ",N59,IF(O59="T17",K59,IF(O59="T21",L59,0)))</f>
        <v>0</v>
      </c>
    </row>
    <row r="60" customFormat="false" ht="15" hidden="false" customHeight="false" outlineLevel="0" collapsed="false">
      <c r="A60" s="18" t="s">
        <v>417</v>
      </c>
      <c r="B60" s="18" t="s">
        <v>362</v>
      </c>
      <c r="C60" s="18" t="s">
        <v>332</v>
      </c>
      <c r="D60" s="18" t="s">
        <v>84</v>
      </c>
      <c r="E60" s="10" t="n">
        <f aca="false">INDEX(Eurostat!$L:$L,MATCH($A60,Eurostat!$A:$A,0))</f>
        <v>11914</v>
      </c>
      <c r="F60" s="18" t="s">
        <v>684</v>
      </c>
      <c r="G60" s="18" t="n">
        <v>6</v>
      </c>
      <c r="H60" s="28" t="n">
        <v>5.3</v>
      </c>
      <c r="I60" s="29" t="s">
        <v>697</v>
      </c>
      <c r="J60" s="28" t="n">
        <v>4.5</v>
      </c>
      <c r="K60" s="30" t="n">
        <f aca="false">IFERROR((INDEX(Eurostat!$L:$L,MATCH($A60,Eurostat!$A:$A,0))/INDEX(Eurostat!$E:$E,MATCH($A60,Eurostat!$A:$A,0)))^(1/7)-1,0)</f>
        <v>0.026496444532885</v>
      </c>
      <c r="L60" s="30" t="n">
        <f aca="false">IFERROR((INDEX(Eurostat!$L:$L,MATCH($A60,Eurostat!$A:$A,0))/INDEX(Eurostat!$I:$I,MATCH($A60,Eurostat!$A:$A,0)))^(1/3)-1,0)</f>
        <v>0.0247941988575431</v>
      </c>
      <c r="M60" s="31" t="n">
        <f aca="false">IFERROR('Sous-jacents'!I37/'Sous-jacents'!H37-1,0)</f>
        <v>0.0119690895357623</v>
      </c>
      <c r="N60" s="31" t="n">
        <f aca="false">IFERROR('Sous-jacents'!J37/'Sous-jacents'!I37-1,0)</f>
        <v>0.0266406384566802</v>
      </c>
      <c r="O60" s="32" t="s">
        <v>688</v>
      </c>
      <c r="P60" s="4" t="s">
        <v>730</v>
      </c>
      <c r="Q60" s="33" t="n">
        <f aca="false">IF(O60="SJ",M60,IF(O60="T17",K60,IF(O60="T21",L60,0)))</f>
        <v>0.0119690895357623</v>
      </c>
      <c r="R60" s="33" t="n">
        <f aca="false">IF(O60="SJ",N60,IF(O60="T17",K60,IF(O60="T21",L60,0)))</f>
        <v>0.0266406384566802</v>
      </c>
    </row>
    <row r="61" customFormat="false" ht="15" hidden="false" customHeight="false" outlineLevel="0" collapsed="false">
      <c r="A61" s="18" t="s">
        <v>418</v>
      </c>
      <c r="B61" s="18" t="s">
        <v>362</v>
      </c>
      <c r="C61" s="18" t="s">
        <v>334</v>
      </c>
      <c r="D61" s="18" t="s">
        <v>85</v>
      </c>
      <c r="E61" s="10" t="n">
        <f aca="false">INDEX(Eurostat!$L:$L,MATCH($A61,Eurostat!$A:$A,0))</f>
        <v>5236</v>
      </c>
      <c r="F61" s="18" t="s">
        <v>684</v>
      </c>
      <c r="G61" s="18" t="n">
        <v>2</v>
      </c>
      <c r="H61" s="28" t="n">
        <v>58.3</v>
      </c>
      <c r="I61" s="29" t="s">
        <v>731</v>
      </c>
      <c r="J61" s="28" t="n">
        <v>10.1</v>
      </c>
      <c r="K61" s="30" t="n">
        <f aca="false">IFERROR((INDEX(Eurostat!$L:$L,MATCH($A61,Eurostat!$A:$A,0))/INDEX(Eurostat!$E:$E,MATCH($A61,Eurostat!$A:$A,0)))^(1/7)-1,0)</f>
        <v>0.0694721448570888</v>
      </c>
      <c r="L61" s="30" t="n">
        <f aca="false">IFERROR((INDEX(Eurostat!$L:$L,MATCH($A61,Eurostat!$A:$A,0))/INDEX(Eurostat!$I:$I,MATCH($A61,Eurostat!$A:$A,0)))^(1/3)-1,0)</f>
        <v>0.0275527047995983</v>
      </c>
      <c r="M61" s="31" t="n">
        <f aca="false">IFERROR('Sous-jacents'!I38/'Sous-jacents'!H38-1,0)</f>
        <v>0</v>
      </c>
      <c r="N61" s="31" t="n">
        <f aca="false">IFERROR('Sous-jacents'!J38/'Sous-jacents'!I38-1,0)</f>
        <v>0</v>
      </c>
      <c r="O61" s="32" t="s">
        <v>712</v>
      </c>
      <c r="P61" s="4" t="s">
        <v>732</v>
      </c>
      <c r="Q61" s="33" t="n">
        <f aca="false">IF(O61="SJ",M61,IF(O61="T17",K61,IF(O61="T21",L61,0)))</f>
        <v>0.0275527047995983</v>
      </c>
      <c r="R61" s="33" t="n">
        <f aca="false">IF(O61="SJ",N61,IF(O61="T17",K61,IF(O61="T21",L61,0)))</f>
        <v>0.0275527047995983</v>
      </c>
    </row>
    <row r="62" customFormat="false" ht="15" hidden="false" customHeight="false" outlineLevel="0" collapsed="false">
      <c r="A62" s="18" t="s">
        <v>419</v>
      </c>
      <c r="B62" s="18" t="s">
        <v>362</v>
      </c>
      <c r="C62" s="18" t="s">
        <v>336</v>
      </c>
      <c r="D62" s="18" t="s">
        <v>82</v>
      </c>
      <c r="E62" s="10" t="n">
        <f aca="false">INDEX(Eurostat!$L:$L,MATCH($A62,Eurostat!$A:$A,0))</f>
        <v>14990</v>
      </c>
      <c r="F62" s="18" t="s">
        <v>684</v>
      </c>
      <c r="G62" s="18" t="n">
        <v>6</v>
      </c>
      <c r="H62" s="28" t="n">
        <v>1.8</v>
      </c>
      <c r="I62" s="29" t="s">
        <v>701</v>
      </c>
      <c r="J62" s="28" t="n">
        <v>1.6</v>
      </c>
      <c r="K62" s="30" t="n">
        <f aca="false">IFERROR((INDEX(Eurostat!$L:$L,MATCH($A62,Eurostat!$A:$A,0))/INDEX(Eurostat!$E:$E,MATCH($A62,Eurostat!$A:$A,0)))^(1/7)-1,0)</f>
        <v>0.047629479465948</v>
      </c>
      <c r="L62" s="30" t="n">
        <f aca="false">IFERROR((INDEX(Eurostat!$L:$L,MATCH($A62,Eurostat!$A:$A,0))/INDEX(Eurostat!$I:$I,MATCH($A62,Eurostat!$A:$A,0)))^(1/3)-1,0)</f>
        <v>0.0619128966163043</v>
      </c>
      <c r="M62" s="31" t="n">
        <f aca="false">IFERROR('Sous-jacents'!I39/'Sous-jacents'!H39-1,0)</f>
        <v>0.00148957298907648</v>
      </c>
      <c r="N62" s="31" t="n">
        <f aca="false">IFERROR('Sous-jacents'!J39/'Sous-jacents'!I39-1,0)</f>
        <v>0.0186273815426021</v>
      </c>
      <c r="O62" s="32" t="s">
        <v>688</v>
      </c>
      <c r="P62" s="4" t="s">
        <v>733</v>
      </c>
      <c r="Q62" s="33" t="n">
        <f aca="false">IF(O62="SJ",M62,IF(O62="T17",K62,IF(O62="T21",L62,0)))</f>
        <v>0.00148957298907648</v>
      </c>
      <c r="R62" s="33" t="n">
        <f aca="false">IF(O62="SJ",N62,IF(O62="T17",K62,IF(O62="T21",L62,0)))</f>
        <v>0.0186273815426021</v>
      </c>
    </row>
    <row r="63" customFormat="false" ht="15" hidden="false" customHeight="false" outlineLevel="0" collapsed="false">
      <c r="A63" s="18" t="s">
        <v>420</v>
      </c>
      <c r="B63" s="18" t="s">
        <v>362</v>
      </c>
      <c r="C63" s="18" t="s">
        <v>338</v>
      </c>
      <c r="D63" s="18" t="s">
        <v>339</v>
      </c>
      <c r="E63" s="10" t="n">
        <f aca="false">INDEX(Eurostat!$L:$L,MATCH($A63,Eurostat!$A:$A,0))</f>
        <v>0</v>
      </c>
      <c r="F63" s="4" t="s">
        <v>694</v>
      </c>
      <c r="K63" s="30" t="n">
        <f aca="false">IFERROR((INDEX(Eurostat!$L:$L,MATCH($A63,Eurostat!$A:$A,0))/INDEX(Eurostat!$E:$E,MATCH($A63,Eurostat!$A:$A,0)))^(1/7)-1,0)</f>
        <v>-1</v>
      </c>
      <c r="L63" s="30" t="n">
        <f aca="false">IFERROR((INDEX(Eurostat!$L:$L,MATCH($A63,Eurostat!$A:$A,0))/INDEX(Eurostat!$I:$I,MATCH($A63,Eurostat!$A:$A,0)))^(1/3)-1,0)</f>
        <v>-1</v>
      </c>
      <c r="O63" s="32" t="s">
        <v>695</v>
      </c>
      <c r="P63" s="4" t="s">
        <v>711</v>
      </c>
      <c r="Q63" s="33" t="n">
        <f aca="false">IF(O63="SJ",M63,IF(O63="T17",K63,IF(O63="T21",L63,0)))</f>
        <v>0</v>
      </c>
      <c r="R63" s="33" t="n">
        <f aca="false">IF(O63="SJ",N63,IF(O63="T17",K63,IF(O63="T21",L63,0)))</f>
        <v>0</v>
      </c>
    </row>
    <row r="64" customFormat="false" ht="15" hidden="false" customHeight="false" outlineLevel="0" collapsed="false">
      <c r="A64" s="18" t="s">
        <v>421</v>
      </c>
      <c r="B64" s="18" t="s">
        <v>362</v>
      </c>
      <c r="C64" s="18" t="s">
        <v>341</v>
      </c>
      <c r="D64" s="18" t="s">
        <v>87</v>
      </c>
      <c r="E64" s="10" t="n">
        <f aca="false">INDEX(Eurostat!$L:$L,MATCH($A64,Eurostat!$A:$A,0))</f>
        <v>575</v>
      </c>
      <c r="F64" s="4" t="s">
        <v>694</v>
      </c>
      <c r="K64" s="30" t="n">
        <f aca="false">IFERROR((INDEX(Eurostat!$L:$L,MATCH($A64,Eurostat!$A:$A,0))/INDEX(Eurostat!$E:$E,MATCH($A64,Eurostat!$A:$A,0)))^(1/7)-1,0)</f>
        <v>-0.00318874897781463</v>
      </c>
      <c r="L64" s="30" t="n">
        <f aca="false">IFERROR((INDEX(Eurostat!$L:$L,MATCH($A64,Eurostat!$A:$A,0))/INDEX(Eurostat!$I:$I,MATCH($A64,Eurostat!$A:$A,0)))^(1/3)-1,0)</f>
        <v>-0.0237528256459759</v>
      </c>
      <c r="O64" s="32" t="s">
        <v>695</v>
      </c>
      <c r="P64" s="4" t="s">
        <v>696</v>
      </c>
      <c r="Q64" s="33" t="n">
        <f aca="false">IF(O64="SJ",M64,IF(O64="T17",K64,IF(O64="T21",L64,0)))</f>
        <v>0</v>
      </c>
      <c r="R64" s="33" t="n">
        <f aca="false">IF(O64="SJ",N64,IF(O64="T17",K64,IF(O64="T21",L64,0)))</f>
        <v>0</v>
      </c>
    </row>
    <row r="65" customFormat="false" ht="15" hidden="false" customHeight="false" outlineLevel="0" collapsed="false">
      <c r="A65" s="18" t="s">
        <v>422</v>
      </c>
      <c r="B65" s="18" t="s">
        <v>362</v>
      </c>
      <c r="C65" s="18" t="s">
        <v>343</v>
      </c>
      <c r="D65" s="18" t="s">
        <v>71</v>
      </c>
      <c r="E65" s="10" t="n">
        <f aca="false">INDEX(Eurostat!$L:$L,MATCH($A65,Eurostat!$A:$A,0))</f>
        <v>18047</v>
      </c>
      <c r="F65" s="18" t="s">
        <v>684</v>
      </c>
      <c r="G65" s="18" t="n">
        <v>6</v>
      </c>
      <c r="H65" s="28" t="n">
        <v>5.9</v>
      </c>
      <c r="I65" s="29" t="s">
        <v>692</v>
      </c>
      <c r="J65" s="28" t="n">
        <v>4.8</v>
      </c>
      <c r="K65" s="30" t="n">
        <f aca="false">IFERROR((INDEX(Eurostat!$L:$L,MATCH($A65,Eurostat!$A:$A,0))/INDEX(Eurostat!$E:$E,MATCH($A65,Eurostat!$A:$A,0)))^(1/7)-1,0)</f>
        <v>0.0344775690060306</v>
      </c>
      <c r="L65" s="30" t="n">
        <f aca="false">IFERROR((INDEX(Eurostat!$L:$L,MATCH($A65,Eurostat!$A:$A,0))/INDEX(Eurostat!$I:$I,MATCH($A65,Eurostat!$A:$A,0)))^(1/3)-1,0)</f>
        <v>0.0585027546661547</v>
      </c>
      <c r="M65" s="31" t="n">
        <f aca="false">IFERROR('Sous-jacents'!I40/'Sous-jacents'!H40-1,0)</f>
        <v>0.0567417564479269</v>
      </c>
      <c r="N65" s="31" t="n">
        <f aca="false">IFERROR('Sous-jacents'!J40/'Sous-jacents'!I40-1,0)</f>
        <v>0.0132229362333167</v>
      </c>
      <c r="O65" s="32" t="s">
        <v>688</v>
      </c>
      <c r="P65" s="4" t="s">
        <v>734</v>
      </c>
      <c r="Q65" s="33" t="n">
        <f aca="false">IF(O65="SJ",M65,IF(O65="T17",K65,IF(O65="T21",L65,0)))</f>
        <v>0.0567417564479269</v>
      </c>
      <c r="R65" s="33" t="n">
        <f aca="false">IF(O65="SJ",N65,IF(O65="T17",K65,IF(O65="T21",L65,0)))</f>
        <v>0.0132229362333167</v>
      </c>
    </row>
    <row r="66" customFormat="false" ht="15" hidden="false" customHeight="false" outlineLevel="0" collapsed="false">
      <c r="A66" s="18" t="s">
        <v>423</v>
      </c>
      <c r="B66" s="18" t="s">
        <v>362</v>
      </c>
      <c r="C66" s="18" t="s">
        <v>345</v>
      </c>
      <c r="D66" s="18" t="s">
        <v>67</v>
      </c>
      <c r="E66" s="10" t="n">
        <f aca="false">INDEX(Eurostat!$L:$L,MATCH($A66,Eurostat!$A:$A,0))</f>
        <v>75642</v>
      </c>
      <c r="F66" s="18" t="s">
        <v>684</v>
      </c>
      <c r="G66" s="18" t="n">
        <v>6</v>
      </c>
      <c r="H66" s="28" t="n">
        <v>0.6</v>
      </c>
      <c r="I66" s="29" t="s">
        <v>692</v>
      </c>
      <c r="J66" s="28" t="n">
        <v>0.6</v>
      </c>
      <c r="K66" s="30" t="n">
        <f aca="false">IFERROR((INDEX(Eurostat!$L:$L,MATCH($A66,Eurostat!$A:$A,0))/INDEX(Eurostat!$E:$E,MATCH($A66,Eurostat!$A:$A,0)))^(1/7)-1,0)</f>
        <v>0.021759996980385</v>
      </c>
      <c r="L66" s="30" t="n">
        <f aca="false">IFERROR((INDEX(Eurostat!$L:$L,MATCH($A66,Eurostat!$A:$A,0))/INDEX(Eurostat!$I:$I,MATCH($A66,Eurostat!$A:$A,0)))^(1/3)-1,0)</f>
        <v>0.0405029291719861</v>
      </c>
      <c r="M66" s="31" t="n">
        <f aca="false">IFERROR('Sous-jacents'!I41/'Sous-jacents'!H41-1,0)</f>
        <v>0.0197298137905855</v>
      </c>
      <c r="N66" s="31" t="n">
        <f aca="false">IFERROR('Sous-jacents'!J41/'Sous-jacents'!I41-1,0)</f>
        <v>0.0078108423509442</v>
      </c>
      <c r="O66" s="32" t="s">
        <v>688</v>
      </c>
      <c r="P66" s="4" t="s">
        <v>735</v>
      </c>
      <c r="Q66" s="33" t="n">
        <f aca="false">IF(O66="SJ",M66,IF(O66="T17",K66,IF(O66="T21",L66,0)))</f>
        <v>0.0197298137905855</v>
      </c>
      <c r="R66" s="33" t="n">
        <f aca="false">IF(O66="SJ",N66,IF(O66="T17",K66,IF(O66="T21",L66,0)))</f>
        <v>0.0078108423509442</v>
      </c>
    </row>
    <row r="67" customFormat="false" ht="15" hidden="false" customHeight="false" outlineLevel="0" collapsed="false">
      <c r="A67" s="18" t="s">
        <v>424</v>
      </c>
      <c r="B67" s="18" t="s">
        <v>362</v>
      </c>
      <c r="C67" s="18" t="s">
        <v>347</v>
      </c>
      <c r="D67" s="18" t="s">
        <v>68</v>
      </c>
      <c r="E67" s="10" t="n">
        <f aca="false">INDEX(Eurostat!$L:$L,MATCH($A67,Eurostat!$A:$A,0))</f>
        <v>814</v>
      </c>
      <c r="F67" s="4" t="s">
        <v>694</v>
      </c>
      <c r="K67" s="30" t="n">
        <f aca="false">IFERROR((INDEX(Eurostat!$L:$L,MATCH($A67,Eurostat!$A:$A,0))/INDEX(Eurostat!$E:$E,MATCH($A67,Eurostat!$A:$A,0)))^(1/7)-1,0)</f>
        <v>0.00629822523794488</v>
      </c>
      <c r="L67" s="30" t="n">
        <f aca="false">IFERROR((INDEX(Eurostat!$L:$L,MATCH($A67,Eurostat!$A:$A,0))/INDEX(Eurostat!$I:$I,MATCH($A67,Eurostat!$A:$A,0)))^(1/3)-1,0)</f>
        <v>0.0341468105084712</v>
      </c>
      <c r="O67" s="32" t="s">
        <v>686</v>
      </c>
      <c r="P67" s="4" t="s">
        <v>703</v>
      </c>
      <c r="Q67" s="33" t="n">
        <f aca="false">IF(O67="SJ",M67,IF(O67="T17",K67,IF(O67="T21",L67,0)))</f>
        <v>0.00629822523794488</v>
      </c>
      <c r="R67" s="33" t="n">
        <f aca="false">IF(O67="SJ",N67,IF(O67="T17",K67,IF(O67="T21",L67,0)))</f>
        <v>0.00629822523794488</v>
      </c>
    </row>
    <row r="68" customFormat="false" ht="15" hidden="false" customHeight="false" outlineLevel="0" collapsed="false">
      <c r="A68" s="18" t="s">
        <v>425</v>
      </c>
      <c r="B68" s="18" t="s">
        <v>362</v>
      </c>
      <c r="C68" s="18" t="s">
        <v>349</v>
      </c>
      <c r="D68" s="18" t="s">
        <v>76</v>
      </c>
      <c r="E68" s="10" t="n">
        <f aca="false">INDEX(Eurostat!$L:$L,MATCH($A68,Eurostat!$A:$A,0))</f>
        <v>3534</v>
      </c>
      <c r="F68" s="4" t="s">
        <v>694</v>
      </c>
      <c r="K68" s="30" t="n">
        <f aca="false">IFERROR((INDEX(Eurostat!$L:$L,MATCH($A68,Eurostat!$A:$A,0))/INDEX(Eurostat!$E:$E,MATCH($A68,Eurostat!$A:$A,0)))^(1/7)-1,0)</f>
        <v>0.0404738453394484</v>
      </c>
      <c r="L68" s="30" t="n">
        <f aca="false">IFERROR((INDEX(Eurostat!$L:$L,MATCH($A68,Eurostat!$A:$A,0))/INDEX(Eurostat!$I:$I,MATCH($A68,Eurostat!$A:$A,0)))^(1/3)-1,0)</f>
        <v>-0.00420880401616441</v>
      </c>
      <c r="O68" s="32" t="s">
        <v>686</v>
      </c>
      <c r="P68" s="4" t="s">
        <v>703</v>
      </c>
      <c r="Q68" s="33" t="n">
        <f aca="false">IF(O68="SJ",M68,IF(O68="T17",K68,IF(O68="T21",L68,0)))</f>
        <v>0.0404738453394484</v>
      </c>
      <c r="R68" s="33" t="n">
        <f aca="false">IF(O68="SJ",N68,IF(O68="T17",K68,IF(O68="T21",L68,0)))</f>
        <v>0.0404738453394484</v>
      </c>
    </row>
    <row r="69" customFormat="false" ht="15" hidden="false" customHeight="false" outlineLevel="0" collapsed="false">
      <c r="A69" s="18" t="s">
        <v>426</v>
      </c>
      <c r="B69" s="18" t="s">
        <v>362</v>
      </c>
      <c r="C69" s="18" t="s">
        <v>351</v>
      </c>
      <c r="D69" s="18" t="s">
        <v>44</v>
      </c>
      <c r="E69" s="10" t="n">
        <f aca="false">INDEX(Eurostat!$L:$L,MATCH($A69,Eurostat!$A:$A,0))</f>
        <v>4409</v>
      </c>
      <c r="F69" s="18" t="s">
        <v>684</v>
      </c>
      <c r="G69" s="18" t="n">
        <v>3</v>
      </c>
      <c r="H69" s="28" t="n">
        <v>56.7</v>
      </c>
      <c r="I69" s="29" t="s">
        <v>736</v>
      </c>
      <c r="J69" s="28" t="n">
        <v>88.5</v>
      </c>
      <c r="K69" s="30" t="n">
        <f aca="false">IFERROR((INDEX(Eurostat!$L:$L,MATCH($A69,Eurostat!$A:$A,0))/INDEX(Eurostat!$E:$E,MATCH($A69,Eurostat!$A:$A,0)))^(1/7)-1,0)</f>
        <v>-0.046142661980135</v>
      </c>
      <c r="L69" s="30" t="n">
        <f aca="false">IFERROR((INDEX(Eurostat!$L:$L,MATCH($A69,Eurostat!$A:$A,0))/INDEX(Eurostat!$I:$I,MATCH($A69,Eurostat!$A:$A,0)))^(1/3)-1,0)</f>
        <v>-0.288481450087934</v>
      </c>
      <c r="M69" s="31" t="n">
        <f aca="false">IFERROR('Sous-jacents'!I42/'Sous-jacents'!H42-1,0)</f>
        <v>0</v>
      </c>
      <c r="N69" s="31" t="n">
        <f aca="false">IFERROR('Sous-jacents'!J42/'Sous-jacents'!I42-1,0)</f>
        <v>0</v>
      </c>
      <c r="O69" s="32" t="s">
        <v>686</v>
      </c>
      <c r="P69" s="4" t="s">
        <v>737</v>
      </c>
      <c r="Q69" s="33" t="n">
        <f aca="false">IF(O69="SJ",M69,IF(O69="T17",K69,IF(O69="T21",L69,0)))</f>
        <v>-0.046142661980135</v>
      </c>
      <c r="R69" s="33" t="n">
        <f aca="false">IF(O69="SJ",N69,IF(O69="T17",K69,IF(O69="T21",L69,0)))</f>
        <v>-0.046142661980135</v>
      </c>
    </row>
    <row r="70" customFormat="false" ht="15" hidden="false" customHeight="false" outlineLevel="0" collapsed="false">
      <c r="A70" s="18" t="s">
        <v>427</v>
      </c>
      <c r="B70" s="18" t="s">
        <v>362</v>
      </c>
      <c r="C70" s="18" t="s">
        <v>353</v>
      </c>
      <c r="D70" s="18" t="s">
        <v>78</v>
      </c>
      <c r="E70" s="10" t="n">
        <f aca="false">INDEX(Eurostat!$L:$L,MATCH($A70,Eurostat!$A:$A,0))</f>
        <v>21540</v>
      </c>
      <c r="F70" s="18" t="s">
        <v>684</v>
      </c>
      <c r="G70" s="18" t="n">
        <v>6</v>
      </c>
      <c r="H70" s="28" t="n">
        <v>3.1</v>
      </c>
      <c r="I70" s="29" t="s">
        <v>697</v>
      </c>
      <c r="J70" s="28" t="n">
        <v>2.3</v>
      </c>
      <c r="K70" s="30" t="n">
        <f aca="false">IFERROR((INDEX(Eurostat!$L:$L,MATCH($A70,Eurostat!$A:$A,0))/INDEX(Eurostat!$E:$E,MATCH($A70,Eurostat!$A:$A,0)))^(1/7)-1,0)</f>
        <v>-0.00132600679889971</v>
      </c>
      <c r="L70" s="30" t="n">
        <f aca="false">IFERROR((INDEX(Eurostat!$L:$L,MATCH($A70,Eurostat!$A:$A,0))/INDEX(Eurostat!$I:$I,MATCH($A70,Eurostat!$A:$A,0)))^(1/3)-1,0)</f>
        <v>0.0100726657160177</v>
      </c>
      <c r="M70" s="31" t="n">
        <f aca="false">IFERROR('Sous-jacents'!I43/'Sous-jacents'!H43-1,0)</f>
        <v>0.218923247505236</v>
      </c>
      <c r="N70" s="31" t="n">
        <f aca="false">IFERROR('Sous-jacents'!J43/'Sous-jacents'!I43-1,0)</f>
        <v>-0.00727713765918747</v>
      </c>
      <c r="O70" s="32" t="s">
        <v>686</v>
      </c>
      <c r="P70" s="4" t="s">
        <v>738</v>
      </c>
      <c r="Q70" s="33" t="n">
        <f aca="false">IF(O70="SJ",M70,IF(O70="T17",K70,IF(O70="T21",L70,0)))</f>
        <v>-0.00132600679889971</v>
      </c>
      <c r="R70" s="33" t="n">
        <f aca="false">IF(O70="SJ",N70,IF(O70="T17",K70,IF(O70="T21",L70,0)))</f>
        <v>-0.00132600679889971</v>
      </c>
    </row>
    <row r="71" customFormat="false" ht="15" hidden="false" customHeight="false" outlineLevel="0" collapsed="false">
      <c r="A71" s="18" t="s">
        <v>428</v>
      </c>
      <c r="B71" s="18" t="s">
        <v>362</v>
      </c>
      <c r="C71" s="18" t="s">
        <v>355</v>
      </c>
      <c r="D71" s="18" t="s">
        <v>77</v>
      </c>
      <c r="E71" s="10" t="n">
        <f aca="false">INDEX(Eurostat!$L:$L,MATCH($A71,Eurostat!$A:$A,0))</f>
        <v>19481</v>
      </c>
      <c r="F71" s="18" t="s">
        <v>684</v>
      </c>
      <c r="G71" s="18" t="n">
        <v>6</v>
      </c>
      <c r="H71" s="28" t="n">
        <v>7.1</v>
      </c>
      <c r="I71" s="29" t="s">
        <v>692</v>
      </c>
      <c r="J71" s="28" t="n">
        <v>6</v>
      </c>
      <c r="K71" s="30" t="n">
        <f aca="false">IFERROR((INDEX(Eurostat!$L:$L,MATCH($A71,Eurostat!$A:$A,0))/INDEX(Eurostat!$E:$E,MATCH($A71,Eurostat!$A:$A,0)))^(1/7)-1,0)</f>
        <v>0.118092366948308</v>
      </c>
      <c r="L71" s="30" t="n">
        <f aca="false">IFERROR((INDEX(Eurostat!$L:$L,MATCH($A71,Eurostat!$A:$A,0))/INDEX(Eurostat!$I:$I,MATCH($A71,Eurostat!$A:$A,0)))^(1/3)-1,0)</f>
        <v>-0.00344953377543167</v>
      </c>
      <c r="M71" s="31" t="n">
        <f aca="false">IFERROR('Sous-jacents'!I44/'Sous-jacents'!H44-1,0)</f>
        <v>0.0172628951747089</v>
      </c>
      <c r="N71" s="31" t="n">
        <f aca="false">IFERROR('Sous-jacents'!J44/'Sous-jacents'!I44-1,0)</f>
        <v>0.0143801540243986</v>
      </c>
      <c r="O71" s="32" t="s">
        <v>688</v>
      </c>
      <c r="P71" s="4" t="s">
        <v>739</v>
      </c>
      <c r="Q71" s="33" t="n">
        <f aca="false">IF(O71="SJ",M71,IF(O71="T17",K71,IF(O71="T21",L71,0)))</f>
        <v>0.0172628951747089</v>
      </c>
      <c r="R71" s="33" t="n">
        <f aca="false">IF(O71="SJ",N71,IF(O71="T17",K71,IF(O71="T21",L71,0)))</f>
        <v>0.0143801540243986</v>
      </c>
    </row>
    <row r="72" customFormat="false" ht="15" hidden="false" customHeight="false" outlineLevel="0" collapsed="false">
      <c r="A72" s="18" t="s">
        <v>429</v>
      </c>
      <c r="B72" s="18" t="s">
        <v>362</v>
      </c>
      <c r="C72" s="18" t="s">
        <v>357</v>
      </c>
      <c r="D72" s="18" t="s">
        <v>358</v>
      </c>
      <c r="E72" s="10" t="n">
        <f aca="false">INDEX(Eurostat!$L:$L,MATCH($A72,Eurostat!$A:$A,0))</f>
        <v>0</v>
      </c>
      <c r="F72" s="4" t="s">
        <v>694</v>
      </c>
      <c r="K72" s="30" t="n">
        <f aca="false">IFERROR((INDEX(Eurostat!$L:$L,MATCH($A72,Eurostat!$A:$A,0))/INDEX(Eurostat!$E:$E,MATCH($A72,Eurostat!$A:$A,0)))^(1/7)-1,0)</f>
        <v>0</v>
      </c>
      <c r="L72" s="30" t="n">
        <f aca="false">IFERROR((INDEX(Eurostat!$L:$L,MATCH($A72,Eurostat!$A:$A,0))/INDEX(Eurostat!$I:$I,MATCH($A72,Eurostat!$A:$A,0)))^(1/3)-1,0)</f>
        <v>0</v>
      </c>
      <c r="O72" s="32" t="s">
        <v>695</v>
      </c>
      <c r="P72" s="4" t="s">
        <v>711</v>
      </c>
      <c r="Q72" s="33" t="n">
        <f aca="false">IF(O72="SJ",M72,IF(O72="T17",K72,IF(O72="T21",L72,0)))</f>
        <v>0</v>
      </c>
      <c r="R72" s="33" t="n">
        <f aca="false">IF(O72="SJ",N72,IF(O72="T17",K72,IF(O72="T21",L72,0)))</f>
        <v>0</v>
      </c>
    </row>
    <row r="73" customFormat="false" ht="15" hidden="false" customHeight="false" outlineLevel="0" collapsed="false">
      <c r="A73" s="18" t="s">
        <v>430</v>
      </c>
      <c r="B73" s="18" t="s">
        <v>362</v>
      </c>
      <c r="C73" s="18" t="s">
        <v>360</v>
      </c>
      <c r="D73" s="18" t="s">
        <v>79</v>
      </c>
      <c r="E73" s="10" t="n">
        <f aca="false">INDEX(Eurostat!$L:$L,MATCH($A73,Eurostat!$A:$A,0))</f>
        <v>6</v>
      </c>
      <c r="F73" s="4" t="s">
        <v>694</v>
      </c>
      <c r="K73" s="30" t="n">
        <f aca="false">IFERROR((INDEX(Eurostat!$L:$L,MATCH($A73,Eurostat!$A:$A,0))/INDEX(Eurostat!$E:$E,MATCH($A73,Eurostat!$A:$A,0)))^(1/7)-1,0)</f>
        <v>-0.0217808220178173</v>
      </c>
      <c r="L73" s="30" t="n">
        <f aca="false">IFERROR((INDEX(Eurostat!$L:$L,MATCH($A73,Eurostat!$A:$A,0))/INDEX(Eurostat!$I:$I,MATCH($A73,Eurostat!$A:$A,0)))^(1/3)-1,0)</f>
        <v>-0.0500857484070035</v>
      </c>
      <c r="O73" s="32" t="s">
        <v>695</v>
      </c>
      <c r="P73" s="4" t="s">
        <v>696</v>
      </c>
      <c r="Q73" s="33" t="n">
        <f aca="false">IF(O73="SJ",M73,IF(O73="T17",K73,IF(O73="T21",L73,0)))</f>
        <v>0</v>
      </c>
      <c r="R73" s="33" t="n">
        <f aca="false">IF(O73="SJ",N73,IF(O73="T17",K73,IF(O73="T21",L73,0)))</f>
        <v>0</v>
      </c>
    </row>
    <row r="74" customFormat="false" ht="15" hidden="false" customHeight="false" outlineLevel="0" collapsed="false">
      <c r="A74" s="18" t="s">
        <v>501</v>
      </c>
      <c r="B74" s="18" t="s">
        <v>502</v>
      </c>
      <c r="C74" s="18" t="s">
        <v>218</v>
      </c>
      <c r="D74" s="18" t="s">
        <v>103</v>
      </c>
      <c r="E74" s="10" t="n">
        <f aca="false">INDEX(Eurostat!$L:$L,MATCH($A74,Eurostat!$A:$A,0))</f>
        <v>1655</v>
      </c>
      <c r="F74" s="4" t="s">
        <v>694</v>
      </c>
      <c r="K74" s="30" t="n">
        <f aca="false">IFERROR((INDEX(Eurostat!$L:$L,MATCH($A74,Eurostat!$A:$A,0))/INDEX(Eurostat!$E:$E,MATCH($A74,Eurostat!$A:$A,0)))^(1/7)-1,0)</f>
        <v>0.0180705565653114</v>
      </c>
      <c r="L74" s="30" t="n">
        <f aca="false">IFERROR((INDEX(Eurostat!$L:$L,MATCH($A74,Eurostat!$A:$A,0))/INDEX(Eurostat!$I:$I,MATCH($A74,Eurostat!$A:$A,0)))^(1/3)-1,0)</f>
        <v>0.0305808517452193</v>
      </c>
      <c r="O74" s="32" t="s">
        <v>686</v>
      </c>
      <c r="P74" s="4" t="s">
        <v>740</v>
      </c>
      <c r="Q74" s="33" t="n">
        <f aca="false">IF(O74="SJ",M74,IF(O74="T17",K74,IF(O74="T21",L74,0)))</f>
        <v>0.0180705565653114</v>
      </c>
      <c r="R74" s="33" t="n">
        <f aca="false">IF(O74="SJ",N74,IF(O74="T17",K74,IF(O74="T21",L74,0)))</f>
        <v>0.0180705565653114</v>
      </c>
    </row>
    <row r="75" customFormat="false" ht="15" hidden="false" customHeight="false" outlineLevel="0" collapsed="false">
      <c r="A75" s="18" t="s">
        <v>503</v>
      </c>
      <c r="B75" s="18" t="s">
        <v>502</v>
      </c>
      <c r="C75" s="18" t="s">
        <v>220</v>
      </c>
      <c r="D75" s="18" t="s">
        <v>92</v>
      </c>
      <c r="E75" s="10" t="n">
        <f aca="false">INDEX(Eurostat!$L:$L,MATCH($A75,Eurostat!$A:$A,0))</f>
        <v>0</v>
      </c>
      <c r="F75" s="4" t="s">
        <v>694</v>
      </c>
      <c r="K75" s="30" t="n">
        <f aca="false">IFERROR((INDEX(Eurostat!$L:$L,MATCH($A75,Eurostat!$A:$A,0))/INDEX(Eurostat!$E:$E,MATCH($A75,Eurostat!$A:$A,0)))^(1/7)-1,0)</f>
        <v>0</v>
      </c>
      <c r="L75" s="30" t="n">
        <f aca="false">IFERROR((INDEX(Eurostat!$L:$L,MATCH($A75,Eurostat!$A:$A,0))/INDEX(Eurostat!$I:$I,MATCH($A75,Eurostat!$A:$A,0)))^(1/3)-1,0)</f>
        <v>0</v>
      </c>
      <c r="O75" s="32" t="s">
        <v>695</v>
      </c>
      <c r="P75" s="4" t="s">
        <v>711</v>
      </c>
      <c r="Q75" s="33" t="n">
        <f aca="false">IF(O75="SJ",M75,IF(O75="T17",K75,IF(O75="T21",L75,0)))</f>
        <v>0</v>
      </c>
      <c r="R75" s="33" t="n">
        <f aca="false">IF(O75="SJ",N75,IF(O75="T17",K75,IF(O75="T21",L75,0)))</f>
        <v>0</v>
      </c>
    </row>
    <row r="76" customFormat="false" ht="15" hidden="false" customHeight="false" outlineLevel="0" collapsed="false">
      <c r="A76" s="18" t="s">
        <v>504</v>
      </c>
      <c r="B76" s="18" t="s">
        <v>502</v>
      </c>
      <c r="C76" s="18" t="s">
        <v>222</v>
      </c>
      <c r="D76" s="18" t="s">
        <v>102</v>
      </c>
      <c r="E76" s="10" t="n">
        <f aca="false">INDEX(Eurostat!$L:$L,MATCH($A76,Eurostat!$A:$A,0))</f>
        <v>0</v>
      </c>
      <c r="F76" s="4" t="s">
        <v>694</v>
      </c>
      <c r="K76" s="30" t="n">
        <f aca="false">IFERROR((INDEX(Eurostat!$L:$L,MATCH($A76,Eurostat!$A:$A,0))/INDEX(Eurostat!$E:$E,MATCH($A76,Eurostat!$A:$A,0)))^(1/7)-1,0)</f>
        <v>0</v>
      </c>
      <c r="L76" s="30" t="n">
        <f aca="false">IFERROR((INDEX(Eurostat!$L:$L,MATCH($A76,Eurostat!$A:$A,0))/INDEX(Eurostat!$I:$I,MATCH($A76,Eurostat!$A:$A,0)))^(1/3)-1,0)</f>
        <v>0</v>
      </c>
      <c r="O76" s="32" t="s">
        <v>695</v>
      </c>
      <c r="P76" s="4" t="s">
        <v>711</v>
      </c>
      <c r="Q76" s="33" t="n">
        <f aca="false">IF(O76="SJ",M76,IF(O76="T17",K76,IF(O76="T21",L76,0)))</f>
        <v>0</v>
      </c>
      <c r="R76" s="33" t="n">
        <f aca="false">IF(O76="SJ",N76,IF(O76="T17",K76,IF(O76="T21",L76,0)))</f>
        <v>0</v>
      </c>
    </row>
    <row r="77" customFormat="false" ht="15" hidden="false" customHeight="false" outlineLevel="0" collapsed="false">
      <c r="A77" s="18" t="s">
        <v>505</v>
      </c>
      <c r="B77" s="18" t="s">
        <v>502</v>
      </c>
      <c r="C77" s="18" t="s">
        <v>224</v>
      </c>
      <c r="D77" s="18" t="s">
        <v>83</v>
      </c>
      <c r="E77" s="10" t="n">
        <f aca="false">INDEX(Eurostat!$L:$L,MATCH($A77,Eurostat!$A:$A,0))</f>
        <v>0</v>
      </c>
      <c r="F77" s="4" t="s">
        <v>694</v>
      </c>
      <c r="K77" s="30" t="n">
        <f aca="false">IFERROR((INDEX(Eurostat!$L:$L,MATCH($A77,Eurostat!$A:$A,0))/INDEX(Eurostat!$E:$E,MATCH($A77,Eurostat!$A:$A,0)))^(1/7)-1,0)</f>
        <v>0</v>
      </c>
      <c r="L77" s="30" t="n">
        <f aca="false">IFERROR((INDEX(Eurostat!$L:$L,MATCH($A77,Eurostat!$A:$A,0))/INDEX(Eurostat!$I:$I,MATCH($A77,Eurostat!$A:$A,0)))^(1/3)-1,0)</f>
        <v>0</v>
      </c>
      <c r="O77" s="32" t="s">
        <v>695</v>
      </c>
      <c r="P77" s="4" t="s">
        <v>711</v>
      </c>
      <c r="Q77" s="33" t="n">
        <f aca="false">IF(O77="SJ",M77,IF(O77="T17",K77,IF(O77="T21",L77,0)))</f>
        <v>0</v>
      </c>
      <c r="R77" s="33" t="n">
        <f aca="false">IF(O77="SJ",N77,IF(O77="T17",K77,IF(O77="T21",L77,0)))</f>
        <v>0</v>
      </c>
    </row>
    <row r="78" customFormat="false" ht="15" hidden="false" customHeight="false" outlineLevel="0" collapsed="false">
      <c r="A78" s="18" t="s">
        <v>506</v>
      </c>
      <c r="B78" s="18" t="s">
        <v>502</v>
      </c>
      <c r="C78" s="18" t="s">
        <v>226</v>
      </c>
      <c r="D78" s="18" t="s">
        <v>105</v>
      </c>
      <c r="E78" s="10" t="n">
        <f aca="false">INDEX(Eurostat!$L:$L,MATCH($A78,Eurostat!$A:$A,0))</f>
        <v>1</v>
      </c>
      <c r="F78" s="4" t="s">
        <v>694</v>
      </c>
      <c r="K78" s="30" t="n">
        <f aca="false">IFERROR((INDEX(Eurostat!$L:$L,MATCH($A78,Eurostat!$A:$A,0))/INDEX(Eurostat!$E:$E,MATCH($A78,Eurostat!$A:$A,0)))^(1/7)-1,0)</f>
        <v>0</v>
      </c>
      <c r="L78" s="30" t="n">
        <f aca="false">IFERROR((INDEX(Eurostat!$L:$L,MATCH($A78,Eurostat!$A:$A,0))/INDEX(Eurostat!$I:$I,MATCH($A78,Eurostat!$A:$A,0)))^(1/3)-1,0)</f>
        <v>0</v>
      </c>
      <c r="O78" s="32" t="s">
        <v>695</v>
      </c>
      <c r="P78" s="4" t="s">
        <v>696</v>
      </c>
      <c r="Q78" s="33" t="n">
        <f aca="false">IF(O78="SJ",M78,IF(O78="T17",K78,IF(O78="T21",L78,0)))</f>
        <v>0</v>
      </c>
      <c r="R78" s="33" t="n">
        <f aca="false">IF(O78="SJ",N78,IF(O78="T17",K78,IF(O78="T21",L78,0)))</f>
        <v>0</v>
      </c>
    </row>
    <row r="79" customFormat="false" ht="15" hidden="false" customHeight="false" outlineLevel="0" collapsed="false">
      <c r="A79" s="18" t="s">
        <v>507</v>
      </c>
      <c r="B79" s="18" t="s">
        <v>502</v>
      </c>
      <c r="C79" s="18" t="s">
        <v>228</v>
      </c>
      <c r="D79" s="18" t="s">
        <v>104</v>
      </c>
      <c r="E79" s="10" t="n">
        <f aca="false">INDEX(Eurostat!$L:$L,MATCH($A79,Eurostat!$A:$A,0))</f>
        <v>0</v>
      </c>
      <c r="F79" s="4" t="s">
        <v>694</v>
      </c>
      <c r="K79" s="30" t="n">
        <f aca="false">IFERROR((INDEX(Eurostat!$L:$L,MATCH($A79,Eurostat!$A:$A,0))/INDEX(Eurostat!$E:$E,MATCH($A79,Eurostat!$A:$A,0)))^(1/7)-1,0)</f>
        <v>0</v>
      </c>
      <c r="L79" s="30" t="n">
        <f aca="false">IFERROR((INDEX(Eurostat!$L:$L,MATCH($A79,Eurostat!$A:$A,0))/INDEX(Eurostat!$I:$I,MATCH($A79,Eurostat!$A:$A,0)))^(1/3)-1,0)</f>
        <v>0</v>
      </c>
      <c r="O79" s="32" t="s">
        <v>695</v>
      </c>
      <c r="P79" s="4" t="s">
        <v>711</v>
      </c>
      <c r="Q79" s="33" t="n">
        <f aca="false">IF(O79="SJ",M79,IF(O79="T17",K79,IF(O79="T21",L79,0)))</f>
        <v>0</v>
      </c>
      <c r="R79" s="33" t="n">
        <f aca="false">IF(O79="SJ",N79,IF(O79="T17",K79,IF(O79="T21",L79,0)))</f>
        <v>0</v>
      </c>
    </row>
    <row r="80" customFormat="false" ht="15" hidden="false" customHeight="false" outlineLevel="0" collapsed="false">
      <c r="A80" s="18" t="s">
        <v>508</v>
      </c>
      <c r="B80" s="18" t="s">
        <v>502</v>
      </c>
      <c r="C80" s="18" t="s">
        <v>230</v>
      </c>
      <c r="D80" s="18" t="s">
        <v>128</v>
      </c>
      <c r="E80" s="10" t="n">
        <f aca="false">INDEX(Eurostat!$L:$L,MATCH($A80,Eurostat!$A:$A,0))</f>
        <v>6213</v>
      </c>
      <c r="F80" s="4" t="s">
        <v>694</v>
      </c>
      <c r="K80" s="30" t="n">
        <f aca="false">IFERROR((INDEX(Eurostat!$L:$L,MATCH($A80,Eurostat!$A:$A,0))/INDEX(Eurostat!$E:$E,MATCH($A80,Eurostat!$A:$A,0)))^(1/7)-1,0)</f>
        <v>0.0501517060742507</v>
      </c>
      <c r="L80" s="30" t="n">
        <f aca="false">IFERROR((INDEX(Eurostat!$L:$L,MATCH($A80,Eurostat!$A:$A,0))/INDEX(Eurostat!$I:$I,MATCH($A80,Eurostat!$A:$A,0)))^(1/3)-1,0)</f>
        <v>0.339340323581354</v>
      </c>
      <c r="O80" s="32" t="s">
        <v>698</v>
      </c>
      <c r="P80" s="4" t="s">
        <v>699</v>
      </c>
      <c r="Q80" s="34" t="n">
        <v>0</v>
      </c>
      <c r="R80" s="34" t="n">
        <v>0</v>
      </c>
    </row>
    <row r="81" customFormat="false" ht="15" hidden="false" customHeight="false" outlineLevel="0" collapsed="false">
      <c r="A81" s="18" t="s">
        <v>509</v>
      </c>
      <c r="B81" s="18" t="s">
        <v>502</v>
      </c>
      <c r="C81" s="18" t="s">
        <v>232</v>
      </c>
      <c r="D81" s="18" t="s">
        <v>233</v>
      </c>
      <c r="E81" s="10" t="n">
        <f aca="false">INDEX(Eurostat!$L:$L,MATCH($A81,Eurostat!$A:$A,0))</f>
        <v>35</v>
      </c>
      <c r="F81" s="4" t="s">
        <v>694</v>
      </c>
      <c r="K81" s="30" t="n">
        <f aca="false">IFERROR((INDEX(Eurostat!$L:$L,MATCH($A81,Eurostat!$A:$A,0))/INDEX(Eurostat!$E:$E,MATCH($A81,Eurostat!$A:$A,0)))^(1/7)-1,0)</f>
        <v>-0.140492789530596</v>
      </c>
      <c r="L81" s="30" t="n">
        <f aca="false">IFERROR((INDEX(Eurostat!$L:$L,MATCH($A81,Eurostat!$A:$A,0))/INDEX(Eurostat!$I:$I,MATCH($A81,Eurostat!$A:$A,0)))^(1/3)-1,0)</f>
        <v>-0.410671680232732</v>
      </c>
      <c r="O81" s="32" t="s">
        <v>695</v>
      </c>
      <c r="P81" s="4" t="s">
        <v>696</v>
      </c>
      <c r="Q81" s="33" t="n">
        <f aca="false">IF(O81="SJ",M81,IF(O81="T17",K81,IF(O81="T21",L81,0)))</f>
        <v>0</v>
      </c>
      <c r="R81" s="33" t="n">
        <f aca="false">IF(O81="SJ",N81,IF(O81="T17",K81,IF(O81="T21",L81,0)))</f>
        <v>0</v>
      </c>
    </row>
    <row r="82" customFormat="false" ht="15" hidden="false" customHeight="false" outlineLevel="0" collapsed="false">
      <c r="A82" s="18" t="s">
        <v>510</v>
      </c>
      <c r="B82" s="18" t="s">
        <v>502</v>
      </c>
      <c r="C82" s="18" t="s">
        <v>235</v>
      </c>
      <c r="D82" s="18" t="s">
        <v>118</v>
      </c>
      <c r="E82" s="10" t="n">
        <f aca="false">INDEX(Eurostat!$L:$L,MATCH($A82,Eurostat!$A:$A,0))</f>
        <v>0</v>
      </c>
      <c r="F82" s="4" t="s">
        <v>694</v>
      </c>
      <c r="K82" s="30" t="n">
        <f aca="false">IFERROR((INDEX(Eurostat!$L:$L,MATCH($A82,Eurostat!$A:$A,0))/INDEX(Eurostat!$E:$E,MATCH($A82,Eurostat!$A:$A,0)))^(1/7)-1,0)</f>
        <v>0</v>
      </c>
      <c r="L82" s="30" t="n">
        <f aca="false">IFERROR((INDEX(Eurostat!$L:$L,MATCH($A82,Eurostat!$A:$A,0))/INDEX(Eurostat!$I:$I,MATCH($A82,Eurostat!$A:$A,0)))^(1/3)-1,0)</f>
        <v>0</v>
      </c>
      <c r="O82" s="32" t="s">
        <v>695</v>
      </c>
      <c r="P82" s="4" t="s">
        <v>711</v>
      </c>
      <c r="Q82" s="33" t="n">
        <f aca="false">IF(O82="SJ",M82,IF(O82="T17",K82,IF(O82="T21",L82,0)))</f>
        <v>0</v>
      </c>
      <c r="R82" s="33" t="n">
        <f aca="false">IF(O82="SJ",N82,IF(O82="T17",K82,IF(O82="T21",L82,0)))</f>
        <v>0</v>
      </c>
    </row>
    <row r="83" customFormat="false" ht="15" hidden="false" customHeight="false" outlineLevel="0" collapsed="false">
      <c r="A83" s="18" t="s">
        <v>511</v>
      </c>
      <c r="B83" s="18" t="s">
        <v>502</v>
      </c>
      <c r="C83" s="18" t="s">
        <v>237</v>
      </c>
      <c r="D83" s="18" t="s">
        <v>122</v>
      </c>
      <c r="E83" s="10" t="n">
        <f aca="false">INDEX(Eurostat!$L:$L,MATCH($A83,Eurostat!$A:$A,0))</f>
        <v>0</v>
      </c>
      <c r="F83" s="4" t="s">
        <v>694</v>
      </c>
      <c r="K83" s="30" t="n">
        <f aca="false">IFERROR((INDEX(Eurostat!$L:$L,MATCH($A83,Eurostat!$A:$A,0))/INDEX(Eurostat!$E:$E,MATCH($A83,Eurostat!$A:$A,0)))^(1/7)-1,0)</f>
        <v>0</v>
      </c>
      <c r="L83" s="30" t="n">
        <f aca="false">IFERROR((INDEX(Eurostat!$L:$L,MATCH($A83,Eurostat!$A:$A,0))/INDEX(Eurostat!$I:$I,MATCH($A83,Eurostat!$A:$A,0)))^(1/3)-1,0)</f>
        <v>0</v>
      </c>
      <c r="O83" s="32" t="s">
        <v>695</v>
      </c>
      <c r="P83" s="4" t="s">
        <v>711</v>
      </c>
      <c r="Q83" s="33" t="n">
        <f aca="false">IF(O83="SJ",M83,IF(O83="T17",K83,IF(O83="T21",L83,0)))</f>
        <v>0</v>
      </c>
      <c r="R83" s="33" t="n">
        <f aca="false">IF(O83="SJ",N83,IF(O83="T17",K83,IF(O83="T21",L83,0)))</f>
        <v>0</v>
      </c>
    </row>
    <row r="84" customFormat="false" ht="15" hidden="false" customHeight="false" outlineLevel="0" collapsed="false">
      <c r="A84" s="18" t="s">
        <v>512</v>
      </c>
      <c r="B84" s="18" t="s">
        <v>502</v>
      </c>
      <c r="C84" s="18" t="s">
        <v>239</v>
      </c>
      <c r="D84" s="18" t="s">
        <v>120</v>
      </c>
      <c r="E84" s="10" t="n">
        <f aca="false">INDEX(Eurostat!$L:$L,MATCH($A84,Eurostat!$A:$A,0))</f>
        <v>0</v>
      </c>
      <c r="F84" s="4" t="s">
        <v>694</v>
      </c>
      <c r="K84" s="30" t="n">
        <f aca="false">IFERROR((INDEX(Eurostat!$L:$L,MATCH($A84,Eurostat!$A:$A,0))/INDEX(Eurostat!$E:$E,MATCH($A84,Eurostat!$A:$A,0)))^(1/7)-1,0)</f>
        <v>0</v>
      </c>
      <c r="L84" s="30" t="n">
        <f aca="false">IFERROR((INDEX(Eurostat!$L:$L,MATCH($A84,Eurostat!$A:$A,0))/INDEX(Eurostat!$I:$I,MATCH($A84,Eurostat!$A:$A,0)))^(1/3)-1,0)</f>
        <v>0</v>
      </c>
      <c r="O84" s="32" t="s">
        <v>695</v>
      </c>
      <c r="P84" s="4" t="s">
        <v>711</v>
      </c>
      <c r="Q84" s="33" t="n">
        <f aca="false">IF(O84="SJ",M84,IF(O84="T17",K84,IF(O84="T21",L84,0)))</f>
        <v>0</v>
      </c>
      <c r="R84" s="33" t="n">
        <f aca="false">IF(O84="SJ",N84,IF(O84="T17",K84,IF(O84="T21",L84,0)))</f>
        <v>0</v>
      </c>
    </row>
    <row r="85" customFormat="false" ht="15" hidden="false" customHeight="false" outlineLevel="0" collapsed="false">
      <c r="A85" s="18" t="s">
        <v>513</v>
      </c>
      <c r="B85" s="18" t="s">
        <v>502</v>
      </c>
      <c r="C85" s="18" t="s">
        <v>241</v>
      </c>
      <c r="D85" s="18" t="s">
        <v>121</v>
      </c>
      <c r="E85" s="10" t="n">
        <f aca="false">INDEX(Eurostat!$L:$L,MATCH($A85,Eurostat!$A:$A,0))</f>
        <v>0</v>
      </c>
      <c r="F85" s="4" t="s">
        <v>694</v>
      </c>
      <c r="K85" s="30" t="n">
        <f aca="false">IFERROR((INDEX(Eurostat!$L:$L,MATCH($A85,Eurostat!$A:$A,0))/INDEX(Eurostat!$E:$E,MATCH($A85,Eurostat!$A:$A,0)))^(1/7)-1,0)</f>
        <v>0</v>
      </c>
      <c r="L85" s="30" t="n">
        <f aca="false">IFERROR((INDEX(Eurostat!$L:$L,MATCH($A85,Eurostat!$A:$A,0))/INDEX(Eurostat!$I:$I,MATCH($A85,Eurostat!$A:$A,0)))^(1/3)-1,0)</f>
        <v>0</v>
      </c>
      <c r="O85" s="32" t="s">
        <v>695</v>
      </c>
      <c r="P85" s="4" t="s">
        <v>711</v>
      </c>
      <c r="Q85" s="33" t="n">
        <f aca="false">IF(O85="SJ",M85,IF(O85="T17",K85,IF(O85="T21",L85,0)))</f>
        <v>0</v>
      </c>
      <c r="R85" s="33" t="n">
        <f aca="false">IF(O85="SJ",N85,IF(O85="T17",K85,IF(O85="T21",L85,0)))</f>
        <v>0</v>
      </c>
    </row>
    <row r="86" customFormat="false" ht="15" hidden="false" customHeight="false" outlineLevel="0" collapsed="false">
      <c r="A86" s="18" t="s">
        <v>514</v>
      </c>
      <c r="B86" s="18" t="s">
        <v>502</v>
      </c>
      <c r="C86" s="18" t="s">
        <v>243</v>
      </c>
      <c r="D86" s="18" t="s">
        <v>119</v>
      </c>
      <c r="E86" s="10" t="n">
        <f aca="false">INDEX(Eurostat!$L:$L,MATCH($A86,Eurostat!$A:$A,0))</f>
        <v>0</v>
      </c>
      <c r="F86" s="4" t="s">
        <v>694</v>
      </c>
      <c r="K86" s="30" t="n">
        <f aca="false">IFERROR((INDEX(Eurostat!$L:$L,MATCH($A86,Eurostat!$A:$A,0))/INDEX(Eurostat!$E:$E,MATCH($A86,Eurostat!$A:$A,0)))^(1/7)-1,0)</f>
        <v>0</v>
      </c>
      <c r="L86" s="30" t="n">
        <f aca="false">IFERROR((INDEX(Eurostat!$L:$L,MATCH($A86,Eurostat!$A:$A,0))/INDEX(Eurostat!$I:$I,MATCH($A86,Eurostat!$A:$A,0)))^(1/3)-1,0)</f>
        <v>0</v>
      </c>
      <c r="O86" s="32" t="s">
        <v>695</v>
      </c>
      <c r="P86" s="4" t="s">
        <v>711</v>
      </c>
      <c r="Q86" s="33" t="n">
        <f aca="false">IF(O86="SJ",M86,IF(O86="T17",K86,IF(O86="T21",L86,0)))</f>
        <v>0</v>
      </c>
      <c r="R86" s="33" t="n">
        <f aca="false">IF(O86="SJ",N86,IF(O86="T17",K86,IF(O86="T21",L86,0)))</f>
        <v>0</v>
      </c>
    </row>
    <row r="87" customFormat="false" ht="15" hidden="false" customHeight="false" outlineLevel="0" collapsed="false">
      <c r="A87" s="18" t="s">
        <v>515</v>
      </c>
      <c r="B87" s="18" t="s">
        <v>502</v>
      </c>
      <c r="C87" s="18" t="s">
        <v>245</v>
      </c>
      <c r="D87" s="18" t="s">
        <v>123</v>
      </c>
      <c r="E87" s="10" t="n">
        <f aca="false">INDEX(Eurostat!$L:$L,MATCH($A87,Eurostat!$A:$A,0))</f>
        <v>0</v>
      </c>
      <c r="F87" s="4" t="s">
        <v>694</v>
      </c>
      <c r="K87" s="30" t="n">
        <f aca="false">IFERROR((INDEX(Eurostat!$L:$L,MATCH($A87,Eurostat!$A:$A,0))/INDEX(Eurostat!$E:$E,MATCH($A87,Eurostat!$A:$A,0)))^(1/7)-1,0)</f>
        <v>0</v>
      </c>
      <c r="L87" s="30" t="n">
        <f aca="false">IFERROR((INDEX(Eurostat!$L:$L,MATCH($A87,Eurostat!$A:$A,0))/INDEX(Eurostat!$I:$I,MATCH($A87,Eurostat!$A:$A,0)))^(1/3)-1,0)</f>
        <v>0</v>
      </c>
      <c r="O87" s="32" t="s">
        <v>695</v>
      </c>
      <c r="P87" s="4" t="s">
        <v>711</v>
      </c>
      <c r="Q87" s="33" t="n">
        <f aca="false">IF(O87="SJ",M87,IF(O87="T17",K87,IF(O87="T21",L87,0)))</f>
        <v>0</v>
      </c>
      <c r="R87" s="33" t="n">
        <f aca="false">IF(O87="SJ",N87,IF(O87="T17",K87,IF(O87="T21",L87,0)))</f>
        <v>0</v>
      </c>
    </row>
    <row r="88" customFormat="false" ht="15" hidden="false" customHeight="false" outlineLevel="0" collapsed="false">
      <c r="A88" s="18" t="s">
        <v>516</v>
      </c>
      <c r="B88" s="18" t="s">
        <v>502</v>
      </c>
      <c r="C88" s="18" t="s">
        <v>247</v>
      </c>
      <c r="D88" s="18" t="s">
        <v>124</v>
      </c>
      <c r="E88" s="10" t="n">
        <f aca="false">INDEX(Eurostat!$L:$L,MATCH($A88,Eurostat!$A:$A,0))</f>
        <v>0</v>
      </c>
      <c r="F88" s="4" t="s">
        <v>694</v>
      </c>
      <c r="K88" s="30" t="n">
        <f aca="false">IFERROR((INDEX(Eurostat!$L:$L,MATCH($A88,Eurostat!$A:$A,0))/INDEX(Eurostat!$E:$E,MATCH($A88,Eurostat!$A:$A,0)))^(1/7)-1,0)</f>
        <v>0</v>
      </c>
      <c r="L88" s="30" t="n">
        <f aca="false">IFERROR((INDEX(Eurostat!$L:$L,MATCH($A88,Eurostat!$A:$A,0))/INDEX(Eurostat!$I:$I,MATCH($A88,Eurostat!$A:$A,0)))^(1/3)-1,0)</f>
        <v>0</v>
      </c>
      <c r="O88" s="32" t="s">
        <v>695</v>
      </c>
      <c r="P88" s="4" t="s">
        <v>711</v>
      </c>
      <c r="Q88" s="33" t="n">
        <f aca="false">IF(O88="SJ",M88,IF(O88="T17",K88,IF(O88="T21",L88,0)))</f>
        <v>0</v>
      </c>
      <c r="R88" s="33" t="n">
        <f aca="false">IF(O88="SJ",N88,IF(O88="T17",K88,IF(O88="T21",L88,0)))</f>
        <v>0</v>
      </c>
    </row>
    <row r="89" customFormat="false" ht="15" hidden="false" customHeight="false" outlineLevel="0" collapsed="false">
      <c r="A89" s="18" t="s">
        <v>517</v>
      </c>
      <c r="B89" s="18" t="s">
        <v>502</v>
      </c>
      <c r="C89" s="18" t="s">
        <v>249</v>
      </c>
      <c r="D89" s="18" t="s">
        <v>126</v>
      </c>
      <c r="E89" s="10" t="n">
        <f aca="false">INDEX(Eurostat!$L:$L,MATCH($A89,Eurostat!$A:$A,0))</f>
        <v>0</v>
      </c>
      <c r="F89" s="4" t="s">
        <v>694</v>
      </c>
      <c r="K89" s="30" t="n">
        <f aca="false">IFERROR((INDEX(Eurostat!$L:$L,MATCH($A89,Eurostat!$A:$A,0))/INDEX(Eurostat!$E:$E,MATCH($A89,Eurostat!$A:$A,0)))^(1/7)-1,0)</f>
        <v>0</v>
      </c>
      <c r="L89" s="30" t="n">
        <f aca="false">IFERROR((INDEX(Eurostat!$L:$L,MATCH($A89,Eurostat!$A:$A,0))/INDEX(Eurostat!$I:$I,MATCH($A89,Eurostat!$A:$A,0)))^(1/3)-1,0)</f>
        <v>0</v>
      </c>
      <c r="O89" s="32" t="s">
        <v>695</v>
      </c>
      <c r="P89" s="4" t="s">
        <v>711</v>
      </c>
      <c r="Q89" s="33" t="n">
        <f aca="false">IF(O89="SJ",M89,IF(O89="T17",K89,IF(O89="T21",L89,0)))</f>
        <v>0</v>
      </c>
      <c r="R89" s="33" t="n">
        <f aca="false">IF(O89="SJ",N89,IF(O89="T17",K89,IF(O89="T21",L89,0)))</f>
        <v>0</v>
      </c>
    </row>
    <row r="90" customFormat="false" ht="15" hidden="false" customHeight="false" outlineLevel="0" collapsed="false">
      <c r="A90" s="18" t="s">
        <v>518</v>
      </c>
      <c r="B90" s="18" t="s">
        <v>502</v>
      </c>
      <c r="C90" s="18" t="s">
        <v>251</v>
      </c>
      <c r="D90" s="18" t="s">
        <v>127</v>
      </c>
      <c r="E90" s="10" t="n">
        <f aca="false">INDEX(Eurostat!$L:$L,MATCH($A90,Eurostat!$A:$A,0))</f>
        <v>0</v>
      </c>
      <c r="F90" s="4" t="s">
        <v>694</v>
      </c>
      <c r="K90" s="30" t="n">
        <f aca="false">IFERROR((INDEX(Eurostat!$L:$L,MATCH($A90,Eurostat!$A:$A,0))/INDEX(Eurostat!$E:$E,MATCH($A90,Eurostat!$A:$A,0)))^(1/7)-1,0)</f>
        <v>0</v>
      </c>
      <c r="L90" s="30" t="n">
        <f aca="false">IFERROR((INDEX(Eurostat!$L:$L,MATCH($A90,Eurostat!$A:$A,0))/INDEX(Eurostat!$I:$I,MATCH($A90,Eurostat!$A:$A,0)))^(1/3)-1,0)</f>
        <v>0</v>
      </c>
      <c r="O90" s="32" t="s">
        <v>695</v>
      </c>
      <c r="P90" s="4" t="s">
        <v>711</v>
      </c>
      <c r="Q90" s="33" t="n">
        <f aca="false">IF(O90="SJ",M90,IF(O90="T17",K90,IF(O90="T21",L90,0)))</f>
        <v>0</v>
      </c>
      <c r="R90" s="33" t="n">
        <f aca="false">IF(O90="SJ",N90,IF(O90="T17",K90,IF(O90="T21",L90,0)))</f>
        <v>0</v>
      </c>
    </row>
    <row r="91" customFormat="false" ht="15" hidden="false" customHeight="false" outlineLevel="0" collapsed="false">
      <c r="A91" s="18" t="s">
        <v>519</v>
      </c>
      <c r="B91" s="18" t="s">
        <v>502</v>
      </c>
      <c r="C91" s="18" t="s">
        <v>253</v>
      </c>
      <c r="D91" s="18" t="s">
        <v>254</v>
      </c>
      <c r="E91" s="10" t="n">
        <f aca="false">INDEX(Eurostat!$L:$L,MATCH($A91,Eurostat!$A:$A,0))</f>
        <v>0</v>
      </c>
      <c r="F91" s="4" t="s">
        <v>694</v>
      </c>
      <c r="K91" s="30" t="n">
        <f aca="false">IFERROR((INDEX(Eurostat!$L:$L,MATCH($A91,Eurostat!$A:$A,0))/INDEX(Eurostat!$E:$E,MATCH($A91,Eurostat!$A:$A,0)))^(1/7)-1,0)</f>
        <v>0</v>
      </c>
      <c r="L91" s="30" t="n">
        <f aca="false">IFERROR((INDEX(Eurostat!$L:$L,MATCH($A91,Eurostat!$A:$A,0))/INDEX(Eurostat!$I:$I,MATCH($A91,Eurostat!$A:$A,0)))^(1/3)-1,0)</f>
        <v>0</v>
      </c>
      <c r="O91" s="32" t="s">
        <v>695</v>
      </c>
      <c r="P91" s="4" t="s">
        <v>711</v>
      </c>
      <c r="Q91" s="33" t="n">
        <f aca="false">IF(O91="SJ",M91,IF(O91="T17",K91,IF(O91="T21",L91,0)))</f>
        <v>0</v>
      </c>
      <c r="R91" s="33" t="n">
        <f aca="false">IF(O91="SJ",N91,IF(O91="T17",K91,IF(O91="T21",L91,0)))</f>
        <v>0</v>
      </c>
    </row>
    <row r="92" customFormat="false" ht="15" hidden="false" customHeight="false" outlineLevel="0" collapsed="false">
      <c r="A92" s="18" t="s">
        <v>520</v>
      </c>
      <c r="B92" s="18" t="s">
        <v>502</v>
      </c>
      <c r="C92" s="18" t="s">
        <v>256</v>
      </c>
      <c r="D92" s="18" t="s">
        <v>125</v>
      </c>
      <c r="E92" s="10" t="n">
        <f aca="false">INDEX(Eurostat!$L:$L,MATCH($A92,Eurostat!$A:$A,0))</f>
        <v>0</v>
      </c>
      <c r="F92" s="4" t="s">
        <v>694</v>
      </c>
      <c r="K92" s="30" t="n">
        <f aca="false">IFERROR((INDEX(Eurostat!$L:$L,MATCH($A92,Eurostat!$A:$A,0))/INDEX(Eurostat!$E:$E,MATCH($A92,Eurostat!$A:$A,0)))^(1/7)-1,0)</f>
        <v>0</v>
      </c>
      <c r="L92" s="30" t="n">
        <f aca="false">IFERROR((INDEX(Eurostat!$L:$L,MATCH($A92,Eurostat!$A:$A,0))/INDEX(Eurostat!$I:$I,MATCH($A92,Eurostat!$A:$A,0)))^(1/3)-1,0)</f>
        <v>0</v>
      </c>
      <c r="O92" s="32" t="s">
        <v>695</v>
      </c>
      <c r="P92" s="4" t="s">
        <v>711</v>
      </c>
      <c r="Q92" s="33" t="n">
        <f aca="false">IF(O92="SJ",M92,IF(O92="T17",K92,IF(O92="T21",L92,0)))</f>
        <v>0</v>
      </c>
      <c r="R92" s="33" t="n">
        <f aca="false">IF(O92="SJ",N92,IF(O92="T17",K92,IF(O92="T21",L92,0)))</f>
        <v>0</v>
      </c>
    </row>
    <row r="93" customFormat="false" ht="15" hidden="false" customHeight="false" outlineLevel="0" collapsed="false">
      <c r="A93" s="18" t="s">
        <v>521</v>
      </c>
      <c r="B93" s="18" t="s">
        <v>502</v>
      </c>
      <c r="C93" s="18" t="s">
        <v>258</v>
      </c>
      <c r="D93" s="18" t="s">
        <v>88</v>
      </c>
      <c r="E93" s="10" t="n">
        <f aca="false">INDEX(Eurostat!$L:$L,MATCH($A93,Eurostat!$A:$A,0))</f>
        <v>560</v>
      </c>
      <c r="F93" s="4" t="s">
        <v>694</v>
      </c>
      <c r="K93" s="30" t="n">
        <f aca="false">IFERROR((INDEX(Eurostat!$L:$L,MATCH($A93,Eurostat!$A:$A,0))/INDEX(Eurostat!$E:$E,MATCH($A93,Eurostat!$A:$A,0)))^(1/7)-1,0)</f>
        <v>0.227978921987679</v>
      </c>
      <c r="L93" s="30" t="n">
        <f aca="false">IFERROR((INDEX(Eurostat!$L:$L,MATCH($A93,Eurostat!$A:$A,0))/INDEX(Eurostat!$I:$I,MATCH($A93,Eurostat!$A:$A,0)))^(1/3)-1,0)</f>
        <v>-0.197114547961955</v>
      </c>
      <c r="O93" s="32" t="s">
        <v>695</v>
      </c>
      <c r="P93" s="4" t="s">
        <v>696</v>
      </c>
      <c r="Q93" s="33" t="n">
        <f aca="false">IF(O93="SJ",M93,IF(O93="T17",K93,IF(O93="T21",L93,0)))</f>
        <v>0</v>
      </c>
      <c r="R93" s="33" t="n">
        <f aca="false">IF(O93="SJ",N93,IF(O93="T17",K93,IF(O93="T21",L93,0)))</f>
        <v>0</v>
      </c>
    </row>
    <row r="94" customFormat="false" ht="15" hidden="false" customHeight="false" outlineLevel="0" collapsed="false">
      <c r="A94" s="18" t="s">
        <v>522</v>
      </c>
      <c r="B94" s="18" t="s">
        <v>502</v>
      </c>
      <c r="C94" s="18" t="s">
        <v>260</v>
      </c>
      <c r="D94" s="18" t="s">
        <v>91</v>
      </c>
      <c r="E94" s="10" t="n">
        <f aca="false">INDEX(Eurostat!$L:$L,MATCH($A94,Eurostat!$A:$A,0))</f>
        <v>0</v>
      </c>
      <c r="F94" s="4" t="s">
        <v>694</v>
      </c>
      <c r="K94" s="30" t="n">
        <f aca="false">IFERROR((INDEX(Eurostat!$L:$L,MATCH($A94,Eurostat!$A:$A,0))/INDEX(Eurostat!$E:$E,MATCH($A94,Eurostat!$A:$A,0)))^(1/7)-1,0)</f>
        <v>0</v>
      </c>
      <c r="L94" s="30" t="n">
        <f aca="false">IFERROR((INDEX(Eurostat!$L:$L,MATCH($A94,Eurostat!$A:$A,0))/INDEX(Eurostat!$I:$I,MATCH($A94,Eurostat!$A:$A,0)))^(1/3)-1,0)</f>
        <v>0</v>
      </c>
      <c r="O94" s="32" t="s">
        <v>695</v>
      </c>
      <c r="P94" s="4" t="s">
        <v>711</v>
      </c>
      <c r="Q94" s="33" t="n">
        <f aca="false">IF(O94="SJ",M94,IF(O94="T17",K94,IF(O94="T21",L94,0)))</f>
        <v>0</v>
      </c>
      <c r="R94" s="33" t="n">
        <f aca="false">IF(O94="SJ",N94,IF(O94="T17",K94,IF(O94="T21",L94,0)))</f>
        <v>0</v>
      </c>
    </row>
    <row r="95" customFormat="false" ht="15" hidden="false" customHeight="false" outlineLevel="0" collapsed="false">
      <c r="A95" s="18" t="s">
        <v>523</v>
      </c>
      <c r="B95" s="18" t="s">
        <v>502</v>
      </c>
      <c r="C95" s="18" t="s">
        <v>262</v>
      </c>
      <c r="D95" s="18" t="s">
        <v>107</v>
      </c>
      <c r="E95" s="10" t="n">
        <f aca="false">INDEX(Eurostat!$L:$L,MATCH($A95,Eurostat!$A:$A,0))</f>
        <v>0</v>
      </c>
      <c r="F95" s="4" t="s">
        <v>694</v>
      </c>
      <c r="K95" s="30" t="n">
        <f aca="false">IFERROR((INDEX(Eurostat!$L:$L,MATCH($A95,Eurostat!$A:$A,0))/INDEX(Eurostat!$E:$E,MATCH($A95,Eurostat!$A:$A,0)))^(1/7)-1,0)</f>
        <v>0</v>
      </c>
      <c r="L95" s="30" t="n">
        <f aca="false">IFERROR((INDEX(Eurostat!$L:$L,MATCH($A95,Eurostat!$A:$A,0))/INDEX(Eurostat!$I:$I,MATCH($A95,Eurostat!$A:$A,0)))^(1/3)-1,0)</f>
        <v>0</v>
      </c>
      <c r="O95" s="32" t="s">
        <v>695</v>
      </c>
      <c r="P95" s="4" t="s">
        <v>711</v>
      </c>
      <c r="Q95" s="33" t="n">
        <f aca="false">IF(O95="SJ",M95,IF(O95="T17",K95,IF(O95="T21",L95,0)))</f>
        <v>0</v>
      </c>
      <c r="R95" s="33" t="n">
        <f aca="false">IF(O95="SJ",N95,IF(O95="T17",K95,IF(O95="T21",L95,0)))</f>
        <v>0</v>
      </c>
    </row>
    <row r="96" customFormat="false" ht="15" hidden="false" customHeight="false" outlineLevel="0" collapsed="false">
      <c r="A96" s="18" t="s">
        <v>524</v>
      </c>
      <c r="B96" s="18" t="s">
        <v>502</v>
      </c>
      <c r="C96" s="18" t="s">
        <v>264</v>
      </c>
      <c r="D96" s="18" t="s">
        <v>94</v>
      </c>
      <c r="E96" s="10" t="n">
        <f aca="false">INDEX(Eurostat!$L:$L,MATCH($A96,Eurostat!$A:$A,0))</f>
        <v>0</v>
      </c>
      <c r="F96" s="4" t="s">
        <v>694</v>
      </c>
      <c r="K96" s="30" t="n">
        <f aca="false">IFERROR((INDEX(Eurostat!$L:$L,MATCH($A96,Eurostat!$A:$A,0))/INDEX(Eurostat!$E:$E,MATCH($A96,Eurostat!$A:$A,0)))^(1/7)-1,0)</f>
        <v>0</v>
      </c>
      <c r="L96" s="30" t="n">
        <f aca="false">IFERROR((INDEX(Eurostat!$L:$L,MATCH($A96,Eurostat!$A:$A,0))/INDEX(Eurostat!$I:$I,MATCH($A96,Eurostat!$A:$A,0)))^(1/3)-1,0)</f>
        <v>0</v>
      </c>
      <c r="O96" s="32" t="s">
        <v>695</v>
      </c>
      <c r="P96" s="4" t="s">
        <v>711</v>
      </c>
      <c r="Q96" s="33" t="n">
        <f aca="false">IF(O96="SJ",M96,IF(O96="T17",K96,IF(O96="T21",L96,0)))</f>
        <v>0</v>
      </c>
      <c r="R96" s="33" t="n">
        <f aca="false">IF(O96="SJ",N96,IF(O96="T17",K96,IF(O96="T21",L96,0)))</f>
        <v>0</v>
      </c>
    </row>
    <row r="97" customFormat="false" ht="15" hidden="false" customHeight="false" outlineLevel="0" collapsed="false">
      <c r="A97" s="18" t="s">
        <v>525</v>
      </c>
      <c r="B97" s="18" t="s">
        <v>502</v>
      </c>
      <c r="C97" s="18" t="s">
        <v>266</v>
      </c>
      <c r="D97" s="18" t="s">
        <v>96</v>
      </c>
      <c r="E97" s="10" t="n">
        <f aca="false">INDEX(Eurostat!$L:$L,MATCH($A97,Eurostat!$A:$A,0))</f>
        <v>0</v>
      </c>
      <c r="F97" s="4" t="s">
        <v>694</v>
      </c>
      <c r="K97" s="30" t="n">
        <f aca="false">IFERROR((INDEX(Eurostat!$L:$L,MATCH($A97,Eurostat!$A:$A,0))/INDEX(Eurostat!$E:$E,MATCH($A97,Eurostat!$A:$A,0)))^(1/7)-1,0)</f>
        <v>0</v>
      </c>
      <c r="L97" s="30" t="n">
        <f aca="false">IFERROR((INDEX(Eurostat!$L:$L,MATCH($A97,Eurostat!$A:$A,0))/INDEX(Eurostat!$I:$I,MATCH($A97,Eurostat!$A:$A,0)))^(1/3)-1,0)</f>
        <v>0</v>
      </c>
      <c r="O97" s="32" t="s">
        <v>695</v>
      </c>
      <c r="P97" s="4" t="s">
        <v>711</v>
      </c>
      <c r="Q97" s="33" t="n">
        <f aca="false">IF(O97="SJ",M97,IF(O97="T17",K97,IF(O97="T21",L97,0)))</f>
        <v>0</v>
      </c>
      <c r="R97" s="33" t="n">
        <f aca="false">IF(O97="SJ",N97,IF(O97="T17",K97,IF(O97="T21",L97,0)))</f>
        <v>0</v>
      </c>
    </row>
    <row r="98" customFormat="false" ht="15" hidden="false" customHeight="false" outlineLevel="0" collapsed="false">
      <c r="A98" s="18" t="s">
        <v>526</v>
      </c>
      <c r="B98" s="18" t="s">
        <v>502</v>
      </c>
      <c r="C98" s="18" t="s">
        <v>268</v>
      </c>
      <c r="D98" s="18" t="s">
        <v>95</v>
      </c>
      <c r="E98" s="10" t="n">
        <f aca="false">INDEX(Eurostat!$L:$L,MATCH($A98,Eurostat!$A:$A,0))</f>
        <v>0</v>
      </c>
      <c r="F98" s="4" t="s">
        <v>694</v>
      </c>
      <c r="K98" s="30" t="n">
        <f aca="false">IFERROR((INDEX(Eurostat!$L:$L,MATCH($A98,Eurostat!$A:$A,0))/INDEX(Eurostat!$E:$E,MATCH($A98,Eurostat!$A:$A,0)))^(1/7)-1,0)</f>
        <v>0</v>
      </c>
      <c r="L98" s="30" t="n">
        <f aca="false">IFERROR((INDEX(Eurostat!$L:$L,MATCH($A98,Eurostat!$A:$A,0))/INDEX(Eurostat!$I:$I,MATCH($A98,Eurostat!$A:$A,0)))^(1/3)-1,0)</f>
        <v>0</v>
      </c>
      <c r="O98" s="32" t="s">
        <v>695</v>
      </c>
      <c r="P98" s="4" t="s">
        <v>711</v>
      </c>
      <c r="Q98" s="33" t="n">
        <f aca="false">IF(O98="SJ",M98,IF(O98="T17",K98,IF(O98="T21",L98,0)))</f>
        <v>0</v>
      </c>
      <c r="R98" s="33" t="n">
        <f aca="false">IF(O98="SJ",N98,IF(O98="T17",K98,IF(O98="T21",L98,0)))</f>
        <v>0</v>
      </c>
    </row>
    <row r="99" customFormat="false" ht="15" hidden="false" customHeight="false" outlineLevel="0" collapsed="false">
      <c r="A99" s="18" t="s">
        <v>527</v>
      </c>
      <c r="B99" s="18" t="s">
        <v>502</v>
      </c>
      <c r="C99" s="18" t="s">
        <v>270</v>
      </c>
      <c r="D99" s="18" t="s">
        <v>90</v>
      </c>
      <c r="E99" s="10" t="n">
        <f aca="false">INDEX(Eurostat!$L:$L,MATCH($A99,Eurostat!$A:$A,0))</f>
        <v>0</v>
      </c>
      <c r="F99" s="4" t="s">
        <v>694</v>
      </c>
      <c r="K99" s="30" t="n">
        <f aca="false">IFERROR((INDEX(Eurostat!$L:$L,MATCH($A99,Eurostat!$A:$A,0))/INDEX(Eurostat!$E:$E,MATCH($A99,Eurostat!$A:$A,0)))^(1/7)-1,0)</f>
        <v>0</v>
      </c>
      <c r="L99" s="30" t="n">
        <f aca="false">IFERROR((INDEX(Eurostat!$L:$L,MATCH($A99,Eurostat!$A:$A,0))/INDEX(Eurostat!$I:$I,MATCH($A99,Eurostat!$A:$A,0)))^(1/3)-1,0)</f>
        <v>0</v>
      </c>
      <c r="O99" s="32" t="s">
        <v>695</v>
      </c>
      <c r="P99" s="4" t="s">
        <v>711</v>
      </c>
      <c r="Q99" s="33" t="n">
        <f aca="false">IF(O99="SJ",M99,IF(O99="T17",K99,IF(O99="T21",L99,0)))</f>
        <v>0</v>
      </c>
      <c r="R99" s="33" t="n">
        <f aca="false">IF(O99="SJ",N99,IF(O99="T17",K99,IF(O99="T21",L99,0)))</f>
        <v>0</v>
      </c>
    </row>
    <row r="100" customFormat="false" ht="15" hidden="false" customHeight="false" outlineLevel="0" collapsed="false">
      <c r="A100" s="18" t="s">
        <v>528</v>
      </c>
      <c r="B100" s="18" t="s">
        <v>502</v>
      </c>
      <c r="C100" s="18" t="s">
        <v>272</v>
      </c>
      <c r="D100" s="18" t="s">
        <v>89</v>
      </c>
      <c r="E100" s="10" t="n">
        <f aca="false">INDEX(Eurostat!$L:$L,MATCH($A100,Eurostat!$A:$A,0))</f>
        <v>0</v>
      </c>
      <c r="F100" s="4" t="s">
        <v>694</v>
      </c>
      <c r="K100" s="30" t="n">
        <f aca="false">IFERROR((INDEX(Eurostat!$L:$L,MATCH($A100,Eurostat!$A:$A,0))/INDEX(Eurostat!$E:$E,MATCH($A100,Eurostat!$A:$A,0)))^(1/7)-1,0)</f>
        <v>0</v>
      </c>
      <c r="L100" s="30" t="n">
        <f aca="false">IFERROR((INDEX(Eurostat!$L:$L,MATCH($A100,Eurostat!$A:$A,0))/INDEX(Eurostat!$I:$I,MATCH($A100,Eurostat!$A:$A,0)))^(1/3)-1,0)</f>
        <v>0</v>
      </c>
      <c r="O100" s="32" t="s">
        <v>695</v>
      </c>
      <c r="P100" s="4" t="s">
        <v>711</v>
      </c>
      <c r="Q100" s="33" t="n">
        <f aca="false">IF(O100="SJ",M100,IF(O100="T17",K100,IF(O100="T21",L100,0)))</f>
        <v>0</v>
      </c>
      <c r="R100" s="33" t="n">
        <f aca="false">IF(O100="SJ",N100,IF(O100="T17",K100,IF(O100="T21",L100,0)))</f>
        <v>0</v>
      </c>
    </row>
    <row r="101" customFormat="false" ht="15" hidden="false" customHeight="false" outlineLevel="0" collapsed="false">
      <c r="A101" s="18" t="s">
        <v>529</v>
      </c>
      <c r="B101" s="18" t="s">
        <v>502</v>
      </c>
      <c r="C101" s="18" t="s">
        <v>274</v>
      </c>
      <c r="D101" s="18" t="s">
        <v>93</v>
      </c>
      <c r="E101" s="10" t="n">
        <f aca="false">INDEX(Eurostat!$L:$L,MATCH($A101,Eurostat!$A:$A,0))</f>
        <v>0</v>
      </c>
      <c r="F101" s="4" t="s">
        <v>694</v>
      </c>
      <c r="K101" s="30" t="n">
        <f aca="false">IFERROR((INDEX(Eurostat!$L:$L,MATCH($A101,Eurostat!$A:$A,0))/INDEX(Eurostat!$E:$E,MATCH($A101,Eurostat!$A:$A,0)))^(1/7)-1,0)</f>
        <v>0</v>
      </c>
      <c r="L101" s="30" t="n">
        <f aca="false">IFERROR((INDEX(Eurostat!$L:$L,MATCH($A101,Eurostat!$A:$A,0))/INDEX(Eurostat!$I:$I,MATCH($A101,Eurostat!$A:$A,0)))^(1/3)-1,0)</f>
        <v>0</v>
      </c>
      <c r="O101" s="32" t="s">
        <v>695</v>
      </c>
      <c r="P101" s="4" t="s">
        <v>711</v>
      </c>
      <c r="Q101" s="33" t="n">
        <f aca="false">IF(O101="SJ",M101,IF(O101="T17",K101,IF(O101="T21",L101,0)))</f>
        <v>0</v>
      </c>
      <c r="R101" s="33" t="n">
        <f aca="false">IF(O101="SJ",N101,IF(O101="T17",K101,IF(O101="T21",L101,0)))</f>
        <v>0</v>
      </c>
    </row>
    <row r="102" customFormat="false" ht="15" hidden="false" customHeight="false" outlineLevel="0" collapsed="false">
      <c r="A102" s="18" t="s">
        <v>530</v>
      </c>
      <c r="B102" s="18" t="s">
        <v>502</v>
      </c>
      <c r="C102" s="18" t="s">
        <v>276</v>
      </c>
      <c r="D102" s="18" t="s">
        <v>106</v>
      </c>
      <c r="E102" s="10" t="n">
        <f aca="false">INDEX(Eurostat!$L:$L,MATCH($A102,Eurostat!$A:$A,0))</f>
        <v>0</v>
      </c>
      <c r="F102" s="4" t="s">
        <v>694</v>
      </c>
      <c r="K102" s="30" t="n">
        <f aca="false">IFERROR((INDEX(Eurostat!$L:$L,MATCH($A102,Eurostat!$A:$A,0))/INDEX(Eurostat!$E:$E,MATCH($A102,Eurostat!$A:$A,0)))^(1/7)-1,0)</f>
        <v>0</v>
      </c>
      <c r="L102" s="30" t="n">
        <f aca="false">IFERROR((INDEX(Eurostat!$L:$L,MATCH($A102,Eurostat!$A:$A,0))/INDEX(Eurostat!$I:$I,MATCH($A102,Eurostat!$A:$A,0)))^(1/3)-1,0)</f>
        <v>0</v>
      </c>
      <c r="O102" s="32" t="s">
        <v>695</v>
      </c>
      <c r="P102" s="4" t="s">
        <v>711</v>
      </c>
      <c r="Q102" s="33" t="n">
        <f aca="false">IF(O102="SJ",M102,IF(O102="T17",K102,IF(O102="T21",L102,0)))</f>
        <v>0</v>
      </c>
      <c r="R102" s="33" t="n">
        <f aca="false">IF(O102="SJ",N102,IF(O102="T17",K102,IF(O102="T21",L102,0)))</f>
        <v>0</v>
      </c>
    </row>
    <row r="103" customFormat="false" ht="15" hidden="false" customHeight="false" outlineLevel="0" collapsed="false">
      <c r="A103" s="18" t="s">
        <v>531</v>
      </c>
      <c r="B103" s="18" t="s">
        <v>502</v>
      </c>
      <c r="C103" s="18" t="s">
        <v>278</v>
      </c>
      <c r="D103" s="18" t="s">
        <v>108</v>
      </c>
      <c r="E103" s="10" t="n">
        <f aca="false">INDEX(Eurostat!$L:$L,MATCH($A103,Eurostat!$A:$A,0))</f>
        <v>0</v>
      </c>
      <c r="F103" s="4" t="s">
        <v>694</v>
      </c>
      <c r="K103" s="30" t="n">
        <f aca="false">IFERROR((INDEX(Eurostat!$L:$L,MATCH($A103,Eurostat!$A:$A,0))/INDEX(Eurostat!$E:$E,MATCH($A103,Eurostat!$A:$A,0)))^(1/7)-1,0)</f>
        <v>0</v>
      </c>
      <c r="L103" s="30" t="n">
        <f aca="false">IFERROR((INDEX(Eurostat!$L:$L,MATCH($A103,Eurostat!$A:$A,0))/INDEX(Eurostat!$I:$I,MATCH($A103,Eurostat!$A:$A,0)))^(1/3)-1,0)</f>
        <v>0</v>
      </c>
      <c r="O103" s="32" t="s">
        <v>695</v>
      </c>
      <c r="P103" s="4" t="s">
        <v>711</v>
      </c>
      <c r="Q103" s="33" t="n">
        <f aca="false">IF(O103="SJ",M103,IF(O103="T17",K103,IF(O103="T21",L103,0)))</f>
        <v>0</v>
      </c>
      <c r="R103" s="33" t="n">
        <f aca="false">IF(O103="SJ",N103,IF(O103="T17",K103,IF(O103="T21",L103,0)))</f>
        <v>0</v>
      </c>
    </row>
    <row r="104" customFormat="false" ht="15" hidden="false" customHeight="false" outlineLevel="0" collapsed="false">
      <c r="A104" s="18" t="s">
        <v>532</v>
      </c>
      <c r="B104" s="18" t="s">
        <v>502</v>
      </c>
      <c r="C104" s="18" t="s">
        <v>280</v>
      </c>
      <c r="D104" s="18" t="s">
        <v>109</v>
      </c>
      <c r="E104" s="10" t="n">
        <f aca="false">INDEX(Eurostat!$L:$L,MATCH($A104,Eurostat!$A:$A,0))</f>
        <v>0</v>
      </c>
      <c r="F104" s="4" t="s">
        <v>694</v>
      </c>
      <c r="K104" s="30" t="n">
        <f aca="false">IFERROR((INDEX(Eurostat!$L:$L,MATCH($A104,Eurostat!$A:$A,0))/INDEX(Eurostat!$E:$E,MATCH($A104,Eurostat!$A:$A,0)))^(1/7)-1,0)</f>
        <v>0</v>
      </c>
      <c r="L104" s="30" t="n">
        <f aca="false">IFERROR((INDEX(Eurostat!$L:$L,MATCH($A104,Eurostat!$A:$A,0))/INDEX(Eurostat!$I:$I,MATCH($A104,Eurostat!$A:$A,0)))^(1/3)-1,0)</f>
        <v>0</v>
      </c>
      <c r="O104" s="32" t="s">
        <v>695</v>
      </c>
      <c r="P104" s="4" t="s">
        <v>711</v>
      </c>
      <c r="Q104" s="33" t="n">
        <f aca="false">IF(O104="SJ",M104,IF(O104="T17",K104,IF(O104="T21",L104,0)))</f>
        <v>0</v>
      </c>
      <c r="R104" s="33" t="n">
        <f aca="false">IF(O104="SJ",N104,IF(O104="T17",K104,IF(O104="T21",L104,0)))</f>
        <v>0</v>
      </c>
    </row>
    <row r="105" customFormat="false" ht="15" hidden="false" customHeight="false" outlineLevel="0" collapsed="false">
      <c r="A105" s="18" t="s">
        <v>533</v>
      </c>
      <c r="B105" s="18" t="s">
        <v>502</v>
      </c>
      <c r="C105" s="18" t="s">
        <v>282</v>
      </c>
      <c r="D105" s="18" t="s">
        <v>111</v>
      </c>
      <c r="E105" s="10" t="n">
        <f aca="false">INDEX(Eurostat!$L:$L,MATCH($A105,Eurostat!$A:$A,0))</f>
        <v>0</v>
      </c>
      <c r="F105" s="4" t="s">
        <v>694</v>
      </c>
      <c r="K105" s="30" t="n">
        <f aca="false">IFERROR((INDEX(Eurostat!$L:$L,MATCH($A105,Eurostat!$A:$A,0))/INDEX(Eurostat!$E:$E,MATCH($A105,Eurostat!$A:$A,0)))^(1/7)-1,0)</f>
        <v>0</v>
      </c>
      <c r="L105" s="30" t="n">
        <f aca="false">IFERROR((INDEX(Eurostat!$L:$L,MATCH($A105,Eurostat!$A:$A,0))/INDEX(Eurostat!$I:$I,MATCH($A105,Eurostat!$A:$A,0)))^(1/3)-1,0)</f>
        <v>0</v>
      </c>
      <c r="O105" s="32" t="s">
        <v>695</v>
      </c>
      <c r="P105" s="4" t="s">
        <v>711</v>
      </c>
      <c r="Q105" s="33" t="n">
        <f aca="false">IF(O105="SJ",M105,IF(O105="T17",K105,IF(O105="T21",L105,0)))</f>
        <v>0</v>
      </c>
      <c r="R105" s="33" t="n">
        <f aca="false">IF(O105="SJ",N105,IF(O105="T17",K105,IF(O105="T21",L105,0)))</f>
        <v>0</v>
      </c>
    </row>
    <row r="106" customFormat="false" ht="15" hidden="false" customHeight="false" outlineLevel="0" collapsed="false">
      <c r="A106" s="18" t="s">
        <v>534</v>
      </c>
      <c r="B106" s="18" t="s">
        <v>502</v>
      </c>
      <c r="C106" s="18" t="s">
        <v>284</v>
      </c>
      <c r="D106" s="18" t="s">
        <v>110</v>
      </c>
      <c r="E106" s="10" t="n">
        <f aca="false">INDEX(Eurostat!$L:$L,MATCH($A106,Eurostat!$A:$A,0))</f>
        <v>0</v>
      </c>
      <c r="F106" s="4" t="s">
        <v>694</v>
      </c>
      <c r="K106" s="30" t="n">
        <f aca="false">IFERROR((INDEX(Eurostat!$L:$L,MATCH($A106,Eurostat!$A:$A,0))/INDEX(Eurostat!$E:$E,MATCH($A106,Eurostat!$A:$A,0)))^(1/7)-1,0)</f>
        <v>0</v>
      </c>
      <c r="L106" s="30" t="n">
        <f aca="false">IFERROR((INDEX(Eurostat!$L:$L,MATCH($A106,Eurostat!$A:$A,0))/INDEX(Eurostat!$I:$I,MATCH($A106,Eurostat!$A:$A,0)))^(1/3)-1,0)</f>
        <v>0</v>
      </c>
      <c r="O106" s="32" t="s">
        <v>695</v>
      </c>
      <c r="P106" s="4" t="s">
        <v>711</v>
      </c>
      <c r="Q106" s="33" t="n">
        <f aca="false">IF(O106="SJ",M106,IF(O106="T17",K106,IF(O106="T21",L106,0)))</f>
        <v>0</v>
      </c>
      <c r="R106" s="33" t="n">
        <f aca="false">IF(O106="SJ",N106,IF(O106="T17",K106,IF(O106="T21",L106,0)))</f>
        <v>0</v>
      </c>
    </row>
    <row r="107" customFormat="false" ht="15" hidden="false" customHeight="false" outlineLevel="0" collapsed="false">
      <c r="A107" s="18" t="s">
        <v>535</v>
      </c>
      <c r="B107" s="18" t="s">
        <v>502</v>
      </c>
      <c r="C107" s="18" t="s">
        <v>286</v>
      </c>
      <c r="D107" s="18" t="s">
        <v>112</v>
      </c>
      <c r="E107" s="10" t="n">
        <f aca="false">INDEX(Eurostat!$L:$L,MATCH($A107,Eurostat!$A:$A,0))</f>
        <v>0</v>
      </c>
      <c r="F107" s="4" t="s">
        <v>694</v>
      </c>
      <c r="K107" s="30" t="n">
        <f aca="false">IFERROR((INDEX(Eurostat!$L:$L,MATCH($A107,Eurostat!$A:$A,0))/INDEX(Eurostat!$E:$E,MATCH($A107,Eurostat!$A:$A,0)))^(1/7)-1,0)</f>
        <v>0</v>
      </c>
      <c r="L107" s="30" t="n">
        <f aca="false">IFERROR((INDEX(Eurostat!$L:$L,MATCH($A107,Eurostat!$A:$A,0))/INDEX(Eurostat!$I:$I,MATCH($A107,Eurostat!$A:$A,0)))^(1/3)-1,0)</f>
        <v>0</v>
      </c>
      <c r="O107" s="32" t="s">
        <v>695</v>
      </c>
      <c r="P107" s="4" t="s">
        <v>711</v>
      </c>
      <c r="Q107" s="33" t="n">
        <f aca="false">IF(O107="SJ",M107,IF(O107="T17",K107,IF(O107="T21",L107,0)))</f>
        <v>0</v>
      </c>
      <c r="R107" s="33" t="n">
        <f aca="false">IF(O107="SJ",N107,IF(O107="T17",K107,IF(O107="T21",L107,0)))</f>
        <v>0</v>
      </c>
    </row>
    <row r="108" customFormat="false" ht="15" hidden="false" customHeight="false" outlineLevel="0" collapsed="false">
      <c r="A108" s="18" t="s">
        <v>536</v>
      </c>
      <c r="B108" s="18" t="s">
        <v>502</v>
      </c>
      <c r="C108" s="18" t="s">
        <v>288</v>
      </c>
      <c r="D108" s="18" t="s">
        <v>98</v>
      </c>
      <c r="E108" s="10" t="n">
        <f aca="false">INDEX(Eurostat!$L:$L,MATCH($A108,Eurostat!$A:$A,0))</f>
        <v>0</v>
      </c>
      <c r="F108" s="4" t="s">
        <v>694</v>
      </c>
      <c r="K108" s="30" t="n">
        <f aca="false">IFERROR((INDEX(Eurostat!$L:$L,MATCH($A108,Eurostat!$A:$A,0))/INDEX(Eurostat!$E:$E,MATCH($A108,Eurostat!$A:$A,0)))^(1/7)-1,0)</f>
        <v>0</v>
      </c>
      <c r="L108" s="30" t="n">
        <f aca="false">IFERROR((INDEX(Eurostat!$L:$L,MATCH($A108,Eurostat!$A:$A,0))/INDEX(Eurostat!$I:$I,MATCH($A108,Eurostat!$A:$A,0)))^(1/3)-1,0)</f>
        <v>0</v>
      </c>
      <c r="O108" s="32" t="s">
        <v>695</v>
      </c>
      <c r="P108" s="4" t="s">
        <v>711</v>
      </c>
      <c r="Q108" s="33" t="n">
        <f aca="false">IF(O108="SJ",M108,IF(O108="T17",K108,IF(O108="T21",L108,0)))</f>
        <v>0</v>
      </c>
      <c r="R108" s="33" t="n">
        <f aca="false">IF(O108="SJ",N108,IF(O108="T17",K108,IF(O108="T21",L108,0)))</f>
        <v>0</v>
      </c>
    </row>
    <row r="109" customFormat="false" ht="15" hidden="false" customHeight="false" outlineLevel="0" collapsed="false">
      <c r="A109" s="18" t="s">
        <v>537</v>
      </c>
      <c r="B109" s="18" t="s">
        <v>502</v>
      </c>
      <c r="C109" s="18" t="s">
        <v>290</v>
      </c>
      <c r="D109" s="18" t="s">
        <v>97</v>
      </c>
      <c r="E109" s="10" t="n">
        <f aca="false">INDEX(Eurostat!$L:$L,MATCH($A109,Eurostat!$A:$A,0))</f>
        <v>0</v>
      </c>
      <c r="F109" s="4" t="s">
        <v>694</v>
      </c>
      <c r="K109" s="30" t="n">
        <f aca="false">IFERROR((INDEX(Eurostat!$L:$L,MATCH($A109,Eurostat!$A:$A,0))/INDEX(Eurostat!$E:$E,MATCH($A109,Eurostat!$A:$A,0)))^(1/7)-1,0)</f>
        <v>0</v>
      </c>
      <c r="L109" s="30" t="n">
        <f aca="false">IFERROR((INDEX(Eurostat!$L:$L,MATCH($A109,Eurostat!$A:$A,0))/INDEX(Eurostat!$I:$I,MATCH($A109,Eurostat!$A:$A,0)))^(1/3)-1,0)</f>
        <v>0</v>
      </c>
      <c r="O109" s="32" t="s">
        <v>695</v>
      </c>
      <c r="P109" s="4" t="s">
        <v>711</v>
      </c>
      <c r="Q109" s="33" t="n">
        <f aca="false">IF(O109="SJ",M109,IF(O109="T17",K109,IF(O109="T21",L109,0)))</f>
        <v>0</v>
      </c>
      <c r="R109" s="33" t="n">
        <f aca="false">IF(O109="SJ",N109,IF(O109="T17",K109,IF(O109="T21",L109,0)))</f>
        <v>0</v>
      </c>
    </row>
    <row r="110" customFormat="false" ht="15" hidden="false" customHeight="false" outlineLevel="0" collapsed="false">
      <c r="A110" s="18" t="s">
        <v>538</v>
      </c>
      <c r="B110" s="18" t="s">
        <v>502</v>
      </c>
      <c r="C110" s="18" t="s">
        <v>292</v>
      </c>
      <c r="D110" s="18" t="s">
        <v>99</v>
      </c>
      <c r="E110" s="10" t="n">
        <f aca="false">INDEX(Eurostat!$L:$L,MATCH($A110,Eurostat!$A:$A,0))</f>
        <v>0</v>
      </c>
      <c r="F110" s="4" t="s">
        <v>694</v>
      </c>
      <c r="K110" s="30" t="n">
        <f aca="false">IFERROR((INDEX(Eurostat!$L:$L,MATCH($A110,Eurostat!$A:$A,0))/INDEX(Eurostat!$E:$E,MATCH($A110,Eurostat!$A:$A,0)))^(1/7)-1,0)</f>
        <v>0</v>
      </c>
      <c r="L110" s="30" t="n">
        <f aca="false">IFERROR((INDEX(Eurostat!$L:$L,MATCH($A110,Eurostat!$A:$A,0))/INDEX(Eurostat!$I:$I,MATCH($A110,Eurostat!$A:$A,0)))^(1/3)-1,0)</f>
        <v>0</v>
      </c>
      <c r="O110" s="32" t="s">
        <v>695</v>
      </c>
      <c r="P110" s="4" t="s">
        <v>711</v>
      </c>
      <c r="Q110" s="33" t="n">
        <f aca="false">IF(O110="SJ",M110,IF(O110="T17",K110,IF(O110="T21",L110,0)))</f>
        <v>0</v>
      </c>
      <c r="R110" s="33" t="n">
        <f aca="false">IF(O110="SJ",N110,IF(O110="T17",K110,IF(O110="T21",L110,0)))</f>
        <v>0</v>
      </c>
    </row>
    <row r="111" customFormat="false" ht="15" hidden="false" customHeight="false" outlineLevel="0" collapsed="false">
      <c r="A111" s="18" t="s">
        <v>539</v>
      </c>
      <c r="B111" s="18" t="s">
        <v>502</v>
      </c>
      <c r="C111" s="18" t="s">
        <v>294</v>
      </c>
      <c r="D111" s="18" t="s">
        <v>100</v>
      </c>
      <c r="E111" s="10" t="n">
        <f aca="false">INDEX(Eurostat!$L:$L,MATCH($A111,Eurostat!$A:$A,0))</f>
        <v>0</v>
      </c>
      <c r="F111" s="4" t="s">
        <v>694</v>
      </c>
      <c r="K111" s="30" t="n">
        <f aca="false">IFERROR((INDEX(Eurostat!$L:$L,MATCH($A111,Eurostat!$A:$A,0))/INDEX(Eurostat!$E:$E,MATCH($A111,Eurostat!$A:$A,0)))^(1/7)-1,0)</f>
        <v>0</v>
      </c>
      <c r="L111" s="30" t="n">
        <f aca="false">IFERROR((INDEX(Eurostat!$L:$L,MATCH($A111,Eurostat!$A:$A,0))/INDEX(Eurostat!$I:$I,MATCH($A111,Eurostat!$A:$A,0)))^(1/3)-1,0)</f>
        <v>0</v>
      </c>
      <c r="O111" s="32" t="s">
        <v>695</v>
      </c>
      <c r="P111" s="4" t="s">
        <v>711</v>
      </c>
      <c r="Q111" s="33" t="n">
        <f aca="false">IF(O111="SJ",M111,IF(O111="T17",K111,IF(O111="T21",L111,0)))</f>
        <v>0</v>
      </c>
      <c r="R111" s="33" t="n">
        <f aca="false">IF(O111="SJ",N111,IF(O111="T17",K111,IF(O111="T21",L111,0)))</f>
        <v>0</v>
      </c>
    </row>
    <row r="112" customFormat="false" ht="15" hidden="false" customHeight="false" outlineLevel="0" collapsed="false">
      <c r="A112" s="18" t="s">
        <v>540</v>
      </c>
      <c r="B112" s="18" t="s">
        <v>502</v>
      </c>
      <c r="C112" s="18" t="s">
        <v>296</v>
      </c>
      <c r="D112" s="18" t="s">
        <v>297</v>
      </c>
      <c r="E112" s="10" t="n">
        <f aca="false">INDEX(Eurostat!$L:$L,MATCH($A112,Eurostat!$A:$A,0))</f>
        <v>0</v>
      </c>
      <c r="F112" s="4" t="s">
        <v>694</v>
      </c>
      <c r="K112" s="30" t="n">
        <f aca="false">IFERROR((INDEX(Eurostat!$L:$L,MATCH($A112,Eurostat!$A:$A,0))/INDEX(Eurostat!$E:$E,MATCH($A112,Eurostat!$A:$A,0)))^(1/7)-1,0)</f>
        <v>0</v>
      </c>
      <c r="L112" s="30" t="n">
        <f aca="false">IFERROR((INDEX(Eurostat!$L:$L,MATCH($A112,Eurostat!$A:$A,0))/INDEX(Eurostat!$I:$I,MATCH($A112,Eurostat!$A:$A,0)))^(1/3)-1,0)</f>
        <v>0</v>
      </c>
      <c r="O112" s="32" t="s">
        <v>695</v>
      </c>
      <c r="P112" s="4" t="s">
        <v>711</v>
      </c>
      <c r="Q112" s="33" t="n">
        <f aca="false">IF(O112="SJ",M112,IF(O112="T17",K112,IF(O112="T21",L112,0)))</f>
        <v>0</v>
      </c>
      <c r="R112" s="33" t="n">
        <f aca="false">IF(O112="SJ",N112,IF(O112="T17",K112,IF(O112="T21",L112,0)))</f>
        <v>0</v>
      </c>
    </row>
    <row r="113" customFormat="false" ht="15" hidden="false" customHeight="false" outlineLevel="0" collapsed="false">
      <c r="A113" s="18" t="s">
        <v>541</v>
      </c>
      <c r="B113" s="18" t="s">
        <v>502</v>
      </c>
      <c r="C113" s="18" t="s">
        <v>299</v>
      </c>
      <c r="D113" s="18" t="s">
        <v>101</v>
      </c>
      <c r="E113" s="10" t="n">
        <f aca="false">INDEX(Eurostat!$L:$L,MATCH($A113,Eurostat!$A:$A,0))</f>
        <v>0</v>
      </c>
      <c r="F113" s="4" t="s">
        <v>694</v>
      </c>
      <c r="K113" s="30" t="n">
        <f aca="false">IFERROR((INDEX(Eurostat!$L:$L,MATCH($A113,Eurostat!$A:$A,0))/INDEX(Eurostat!$E:$E,MATCH($A113,Eurostat!$A:$A,0)))^(1/7)-1,0)</f>
        <v>0</v>
      </c>
      <c r="L113" s="30" t="n">
        <f aca="false">IFERROR((INDEX(Eurostat!$L:$L,MATCH($A113,Eurostat!$A:$A,0))/INDEX(Eurostat!$I:$I,MATCH($A113,Eurostat!$A:$A,0)))^(1/3)-1,0)</f>
        <v>0</v>
      </c>
      <c r="O113" s="32" t="s">
        <v>695</v>
      </c>
      <c r="P113" s="4" t="s">
        <v>711</v>
      </c>
      <c r="Q113" s="33" t="n">
        <f aca="false">IF(O113="SJ",M113,IF(O113="T17",K113,IF(O113="T21",L113,0)))</f>
        <v>0</v>
      </c>
      <c r="R113" s="33" t="n">
        <f aca="false">IF(O113="SJ",N113,IF(O113="T17",K113,IF(O113="T21",L113,0)))</f>
        <v>0</v>
      </c>
    </row>
    <row r="114" customFormat="false" ht="15" hidden="false" customHeight="false" outlineLevel="0" collapsed="false">
      <c r="A114" s="18" t="s">
        <v>542</v>
      </c>
      <c r="B114" s="18" t="s">
        <v>502</v>
      </c>
      <c r="C114" s="18" t="s">
        <v>301</v>
      </c>
      <c r="D114" s="18" t="s">
        <v>72</v>
      </c>
      <c r="E114" s="10" t="n">
        <f aca="false">INDEX(Eurostat!$L:$L,MATCH($A114,Eurostat!$A:$A,0))</f>
        <v>43715</v>
      </c>
      <c r="F114" s="18" t="s">
        <v>657</v>
      </c>
      <c r="G114" s="18" t="n">
        <v>6</v>
      </c>
      <c r="H114" s="28" t="n">
        <v>3.2</v>
      </c>
      <c r="I114" s="29" t="s">
        <v>697</v>
      </c>
      <c r="J114" s="28" t="n">
        <v>3.2</v>
      </c>
      <c r="K114" s="30" t="n">
        <f aca="false">IFERROR((INDEX(Eurostat!$L:$L,MATCH($A114,Eurostat!$A:$A,0))/INDEX(Eurostat!$E:$E,MATCH($A114,Eurostat!$A:$A,0)))^(1/7)-1,0)</f>
        <v>0.0405144773643078</v>
      </c>
      <c r="L114" s="30" t="n">
        <f aca="false">IFERROR((INDEX(Eurostat!$L:$L,MATCH($A114,Eurostat!$A:$A,0))/INDEX(Eurostat!$I:$I,MATCH($A114,Eurostat!$A:$A,0)))^(1/3)-1,0)</f>
        <v>0.0551444848464322</v>
      </c>
      <c r="M114" s="31" t="n">
        <f aca="false">'Sous-jacents'!I74</f>
        <v>0.035</v>
      </c>
      <c r="N114" s="31" t="n">
        <f aca="false">'Sous-jacents'!J74</f>
        <v>0.032</v>
      </c>
      <c r="O114" s="32" t="s">
        <v>688</v>
      </c>
      <c r="P114" s="4" t="s">
        <v>741</v>
      </c>
      <c r="Q114" s="33" t="n">
        <f aca="false">IF(O114="SJ",M114,IF(O114="T17",K114,IF(O114="T21",L114,0)))</f>
        <v>0.035</v>
      </c>
      <c r="R114" s="33" t="n">
        <f aca="false">IF(O114="SJ",N114,IF(O114="T17",K114,IF(O114="T21",L114,0)))</f>
        <v>0.032</v>
      </c>
    </row>
    <row r="115" customFormat="false" ht="15" hidden="false" customHeight="false" outlineLevel="0" collapsed="false">
      <c r="A115" s="18" t="s">
        <v>543</v>
      </c>
      <c r="B115" s="18" t="s">
        <v>502</v>
      </c>
      <c r="C115" s="18" t="s">
        <v>303</v>
      </c>
      <c r="D115" s="18" t="s">
        <v>70</v>
      </c>
      <c r="E115" s="10" t="n">
        <f aca="false">INDEX(Eurostat!$L:$L,MATCH($A115,Eurostat!$A:$A,0))</f>
        <v>91789</v>
      </c>
      <c r="F115" s="18" t="s">
        <v>657</v>
      </c>
      <c r="G115" s="18" t="n">
        <v>6</v>
      </c>
      <c r="H115" s="28" t="n">
        <v>3.7</v>
      </c>
      <c r="I115" s="29" t="s">
        <v>697</v>
      </c>
      <c r="J115" s="28" t="n">
        <v>2.5</v>
      </c>
      <c r="K115" s="30" t="n">
        <f aca="false">IFERROR((INDEX(Eurostat!$L:$L,MATCH($A115,Eurostat!$A:$A,0))/INDEX(Eurostat!$E:$E,MATCH($A115,Eurostat!$A:$A,0)))^(1/7)-1,0)</f>
        <v>0.0465186395133688</v>
      </c>
      <c r="L115" s="30" t="n">
        <f aca="false">IFERROR((INDEX(Eurostat!$L:$L,MATCH($A115,Eurostat!$A:$A,0))/INDEX(Eurostat!$I:$I,MATCH($A115,Eurostat!$A:$A,0)))^(1/3)-1,0)</f>
        <v>0.0359243568962113</v>
      </c>
      <c r="M115" s="31" t="n">
        <f aca="false">'Sous-jacents'!I74</f>
        <v>0.035</v>
      </c>
      <c r="N115" s="31" t="n">
        <f aca="false">'Sous-jacents'!J74</f>
        <v>0.032</v>
      </c>
      <c r="O115" s="32" t="s">
        <v>688</v>
      </c>
      <c r="P115" s="4" t="s">
        <v>742</v>
      </c>
      <c r="Q115" s="33" t="n">
        <f aca="false">IF(O115="SJ",M115,IF(O115="T17",K115,IF(O115="T21",L115,0)))</f>
        <v>0.035</v>
      </c>
      <c r="R115" s="33" t="n">
        <f aca="false">IF(O115="SJ",N115,IF(O115="T17",K115,IF(O115="T21",L115,0)))</f>
        <v>0.032</v>
      </c>
    </row>
    <row r="116" customFormat="false" ht="15" hidden="false" customHeight="false" outlineLevel="0" collapsed="false">
      <c r="A116" s="18" t="s">
        <v>544</v>
      </c>
      <c r="B116" s="18" t="s">
        <v>502</v>
      </c>
      <c r="C116" s="18" t="s">
        <v>305</v>
      </c>
      <c r="D116" s="18" t="s">
        <v>69</v>
      </c>
      <c r="E116" s="10" t="n">
        <f aca="false">INDEX(Eurostat!$L:$L,MATCH($A116,Eurostat!$A:$A,0))</f>
        <v>109972</v>
      </c>
      <c r="F116" s="18" t="s">
        <v>658</v>
      </c>
      <c r="G116" s="18" t="n">
        <v>6</v>
      </c>
      <c r="H116" s="28" t="n">
        <v>2.3</v>
      </c>
      <c r="I116" s="29" t="s">
        <v>701</v>
      </c>
      <c r="J116" s="28" t="n">
        <v>2</v>
      </c>
      <c r="K116" s="30" t="n">
        <f aca="false">IFERROR((INDEX(Eurostat!$L:$L,MATCH($A116,Eurostat!$A:$A,0))/INDEX(Eurostat!$E:$E,MATCH($A116,Eurostat!$A:$A,0)))^(1/7)-1,0)</f>
        <v>0.0511122021655144</v>
      </c>
      <c r="L116" s="30" t="n">
        <f aca="false">IFERROR((INDEX(Eurostat!$L:$L,MATCH($A116,Eurostat!$A:$A,0))/INDEX(Eurostat!$I:$I,MATCH($A116,Eurostat!$A:$A,0)))^(1/3)-1,0)</f>
        <v>0.0625709724975365</v>
      </c>
      <c r="M116" s="31" t="n">
        <f aca="false">'Sous-jacents'!I75</f>
        <v>0.036</v>
      </c>
      <c r="N116" s="31" t="n">
        <f aca="false">'Sous-jacents'!J75</f>
        <v>0.033</v>
      </c>
      <c r="O116" s="32" t="s">
        <v>688</v>
      </c>
      <c r="P116" s="4" t="s">
        <v>743</v>
      </c>
      <c r="Q116" s="33" t="n">
        <f aca="false">IF(O116="SJ",M116,IF(O116="T17",K116,IF(O116="T21",L116,0)))</f>
        <v>0.036</v>
      </c>
      <c r="R116" s="33" t="n">
        <f aca="false">IF(O116="SJ",N116,IF(O116="T17",K116,IF(O116="T21",L116,0)))</f>
        <v>0.033</v>
      </c>
    </row>
    <row r="117" customFormat="false" ht="15" hidden="false" customHeight="false" outlineLevel="0" collapsed="false">
      <c r="A117" s="18" t="s">
        <v>545</v>
      </c>
      <c r="B117" s="18" t="s">
        <v>502</v>
      </c>
      <c r="C117" s="18" t="s">
        <v>307</v>
      </c>
      <c r="D117" s="18" t="s">
        <v>73</v>
      </c>
      <c r="E117" s="10" t="n">
        <f aca="false">INDEX(Eurostat!$L:$L,MATCH($A117,Eurostat!$A:$A,0))</f>
        <v>707</v>
      </c>
      <c r="F117" s="4" t="s">
        <v>694</v>
      </c>
      <c r="K117" s="30" t="n">
        <f aca="false">IFERROR((INDEX(Eurostat!$L:$L,MATCH($A117,Eurostat!$A:$A,0))/INDEX(Eurostat!$E:$E,MATCH($A117,Eurostat!$A:$A,0)))^(1/7)-1,0)</f>
        <v>0</v>
      </c>
      <c r="L117" s="30" t="n">
        <f aca="false">IFERROR((INDEX(Eurostat!$L:$L,MATCH($A117,Eurostat!$A:$A,0))/INDEX(Eurostat!$I:$I,MATCH($A117,Eurostat!$A:$A,0)))^(1/3)-1,0)</f>
        <v>-0.596338697729652</v>
      </c>
      <c r="O117" s="32" t="s">
        <v>695</v>
      </c>
      <c r="P117" s="4" t="s">
        <v>696</v>
      </c>
      <c r="Q117" s="33" t="n">
        <f aca="false">IF(O117="SJ",M117,IF(O117="T17",K117,IF(O117="T21",L117,0)))</f>
        <v>0</v>
      </c>
      <c r="R117" s="33" t="n">
        <f aca="false">IF(O117="SJ",N117,IF(O117="T17",K117,IF(O117="T21",L117,0)))</f>
        <v>0</v>
      </c>
    </row>
    <row r="118" customFormat="false" ht="15" hidden="false" customHeight="false" outlineLevel="0" collapsed="false">
      <c r="A118" s="18" t="s">
        <v>546</v>
      </c>
      <c r="B118" s="18" t="s">
        <v>502</v>
      </c>
      <c r="C118" s="18" t="s">
        <v>309</v>
      </c>
      <c r="D118" s="18" t="s">
        <v>74</v>
      </c>
      <c r="E118" s="10" t="n">
        <f aca="false">INDEX(Eurostat!$L:$L,MATCH($A118,Eurostat!$A:$A,0))</f>
        <v>4058</v>
      </c>
      <c r="F118" s="4" t="s">
        <v>694</v>
      </c>
      <c r="K118" s="30" t="n">
        <f aca="false">IFERROR((INDEX(Eurostat!$L:$L,MATCH($A118,Eurostat!$A:$A,0))/INDEX(Eurostat!$E:$E,MATCH($A118,Eurostat!$A:$A,0)))^(1/7)-1,0)</f>
        <v>0.0445968057465098</v>
      </c>
      <c r="L118" s="30" t="n">
        <f aca="false">IFERROR((INDEX(Eurostat!$L:$L,MATCH($A118,Eurostat!$A:$A,0))/INDEX(Eurostat!$I:$I,MATCH($A118,Eurostat!$A:$A,0)))^(1/3)-1,0)</f>
        <v>0.0541717809851179</v>
      </c>
      <c r="O118" s="32" t="s">
        <v>686</v>
      </c>
      <c r="P118" s="4" t="s">
        <v>740</v>
      </c>
      <c r="Q118" s="33" t="n">
        <f aca="false">IF(O118="SJ",M118,IF(O118="T17",K118,IF(O118="T21",L118,0)))</f>
        <v>0.0445968057465098</v>
      </c>
      <c r="R118" s="33" t="n">
        <f aca="false">IF(O118="SJ",N118,IF(O118="T17",K118,IF(O118="T21",L118,0)))</f>
        <v>0.0445968057465098</v>
      </c>
    </row>
    <row r="119" customFormat="false" ht="15" hidden="false" customHeight="false" outlineLevel="0" collapsed="false">
      <c r="A119" s="18" t="s">
        <v>547</v>
      </c>
      <c r="B119" s="18" t="s">
        <v>502</v>
      </c>
      <c r="C119" s="18" t="s">
        <v>311</v>
      </c>
      <c r="D119" s="18" t="s">
        <v>75</v>
      </c>
      <c r="E119" s="10" t="n">
        <f aca="false">INDEX(Eurostat!$L:$L,MATCH($A119,Eurostat!$A:$A,0))</f>
        <v>355</v>
      </c>
      <c r="F119" s="4" t="s">
        <v>694</v>
      </c>
      <c r="K119" s="30" t="n">
        <f aca="false">IFERROR((INDEX(Eurostat!$L:$L,MATCH($A119,Eurostat!$A:$A,0))/INDEX(Eurostat!$E:$E,MATCH($A119,Eurostat!$A:$A,0)))^(1/7)-1,0)</f>
        <v>0.251080437574925</v>
      </c>
      <c r="L119" s="30" t="n">
        <f aca="false">IFERROR((INDEX(Eurostat!$L:$L,MATCH($A119,Eurostat!$A:$A,0))/INDEX(Eurostat!$I:$I,MATCH($A119,Eurostat!$A:$A,0)))^(1/3)-1,0)</f>
        <v>-0.133679542375999</v>
      </c>
      <c r="O119" s="32" t="s">
        <v>695</v>
      </c>
      <c r="P119" s="4" t="s">
        <v>696</v>
      </c>
      <c r="Q119" s="33" t="n">
        <f aca="false">IF(O119="SJ",M119,IF(O119="T17",K119,IF(O119="T21",L119,0)))</f>
        <v>0</v>
      </c>
      <c r="R119" s="33" t="n">
        <f aca="false">IF(O119="SJ",N119,IF(O119="T17",K119,IF(O119="T21",L119,0)))</f>
        <v>0</v>
      </c>
    </row>
    <row r="120" customFormat="false" ht="15" hidden="false" customHeight="false" outlineLevel="0" collapsed="false">
      <c r="A120" s="18" t="s">
        <v>548</v>
      </c>
      <c r="B120" s="18" t="s">
        <v>502</v>
      </c>
      <c r="C120" s="18" t="s">
        <v>313</v>
      </c>
      <c r="D120" s="18" t="s">
        <v>114</v>
      </c>
      <c r="E120" s="10" t="n">
        <f aca="false">INDEX(Eurostat!$L:$L,MATCH($A120,Eurostat!$A:$A,0))</f>
        <v>0</v>
      </c>
      <c r="F120" s="4" t="s">
        <v>694</v>
      </c>
      <c r="K120" s="30" t="n">
        <f aca="false">IFERROR((INDEX(Eurostat!$L:$L,MATCH($A120,Eurostat!$A:$A,0))/INDEX(Eurostat!$E:$E,MATCH($A120,Eurostat!$A:$A,0)))^(1/7)-1,0)</f>
        <v>0</v>
      </c>
      <c r="L120" s="30" t="n">
        <f aca="false">IFERROR((INDEX(Eurostat!$L:$L,MATCH($A120,Eurostat!$A:$A,0))/INDEX(Eurostat!$I:$I,MATCH($A120,Eurostat!$A:$A,0)))^(1/3)-1,0)</f>
        <v>0</v>
      </c>
      <c r="O120" s="32" t="s">
        <v>695</v>
      </c>
      <c r="P120" s="4" t="s">
        <v>711</v>
      </c>
      <c r="Q120" s="33" t="n">
        <f aca="false">IF(O120="SJ",M120,IF(O120="T17",K120,IF(O120="T21",L120,0)))</f>
        <v>0</v>
      </c>
      <c r="R120" s="33" t="n">
        <f aca="false">IF(O120="SJ",N120,IF(O120="T17",K120,IF(O120="T21",L120,0)))</f>
        <v>0</v>
      </c>
    </row>
    <row r="121" customFormat="false" ht="15" hidden="false" customHeight="false" outlineLevel="0" collapsed="false">
      <c r="A121" s="18" t="s">
        <v>549</v>
      </c>
      <c r="B121" s="18" t="s">
        <v>502</v>
      </c>
      <c r="C121" s="18" t="s">
        <v>315</v>
      </c>
      <c r="D121" s="18" t="s">
        <v>113</v>
      </c>
      <c r="E121" s="10" t="n">
        <f aca="false">INDEX(Eurostat!$L:$L,MATCH($A121,Eurostat!$A:$A,0))</f>
        <v>0</v>
      </c>
      <c r="F121" s="4" t="s">
        <v>694</v>
      </c>
      <c r="K121" s="30" t="n">
        <f aca="false">IFERROR((INDEX(Eurostat!$L:$L,MATCH($A121,Eurostat!$A:$A,0))/INDEX(Eurostat!$E:$E,MATCH($A121,Eurostat!$A:$A,0)))^(1/7)-1,0)</f>
        <v>0</v>
      </c>
      <c r="L121" s="30" t="n">
        <f aca="false">IFERROR((INDEX(Eurostat!$L:$L,MATCH($A121,Eurostat!$A:$A,0))/INDEX(Eurostat!$I:$I,MATCH($A121,Eurostat!$A:$A,0)))^(1/3)-1,0)</f>
        <v>0</v>
      </c>
      <c r="O121" s="32" t="s">
        <v>695</v>
      </c>
      <c r="P121" s="4" t="s">
        <v>711</v>
      </c>
      <c r="Q121" s="33" t="n">
        <f aca="false">IF(O121="SJ",M121,IF(O121="T17",K121,IF(O121="T21",L121,0)))</f>
        <v>0</v>
      </c>
      <c r="R121" s="33" t="n">
        <f aca="false">IF(O121="SJ",N121,IF(O121="T17",K121,IF(O121="T21",L121,0)))</f>
        <v>0</v>
      </c>
    </row>
    <row r="122" customFormat="false" ht="15" hidden="false" customHeight="false" outlineLevel="0" collapsed="false">
      <c r="A122" s="18" t="s">
        <v>550</v>
      </c>
      <c r="B122" s="18" t="s">
        <v>502</v>
      </c>
      <c r="C122" s="18" t="s">
        <v>317</v>
      </c>
      <c r="D122" s="18" t="s">
        <v>115</v>
      </c>
      <c r="E122" s="10" t="n">
        <f aca="false">INDEX(Eurostat!$L:$L,MATCH($A122,Eurostat!$A:$A,0))</f>
        <v>0</v>
      </c>
      <c r="F122" s="4" t="s">
        <v>694</v>
      </c>
      <c r="K122" s="30" t="n">
        <f aca="false">IFERROR((INDEX(Eurostat!$L:$L,MATCH($A122,Eurostat!$A:$A,0))/INDEX(Eurostat!$E:$E,MATCH($A122,Eurostat!$A:$A,0)))^(1/7)-1,0)</f>
        <v>0</v>
      </c>
      <c r="L122" s="30" t="n">
        <f aca="false">IFERROR((INDEX(Eurostat!$L:$L,MATCH($A122,Eurostat!$A:$A,0))/INDEX(Eurostat!$I:$I,MATCH($A122,Eurostat!$A:$A,0)))^(1/3)-1,0)</f>
        <v>0</v>
      </c>
      <c r="O122" s="32" t="s">
        <v>695</v>
      </c>
      <c r="P122" s="4" t="s">
        <v>711</v>
      </c>
      <c r="Q122" s="33" t="n">
        <f aca="false">IF(O122="SJ",M122,IF(O122="T17",K122,IF(O122="T21",L122,0)))</f>
        <v>0</v>
      </c>
      <c r="R122" s="33" t="n">
        <f aca="false">IF(O122="SJ",N122,IF(O122="T17",K122,IF(O122="T21",L122,0)))</f>
        <v>0</v>
      </c>
    </row>
    <row r="123" customFormat="false" ht="15" hidden="false" customHeight="false" outlineLevel="0" collapsed="false">
      <c r="A123" s="18" t="s">
        <v>551</v>
      </c>
      <c r="B123" s="18" t="s">
        <v>502</v>
      </c>
      <c r="C123" s="18" t="s">
        <v>319</v>
      </c>
      <c r="D123" s="18" t="s">
        <v>116</v>
      </c>
      <c r="E123" s="10" t="n">
        <f aca="false">INDEX(Eurostat!$L:$L,MATCH($A123,Eurostat!$A:$A,0))</f>
        <v>0</v>
      </c>
      <c r="F123" s="4" t="s">
        <v>694</v>
      </c>
      <c r="K123" s="30" t="n">
        <f aca="false">IFERROR((INDEX(Eurostat!$L:$L,MATCH($A123,Eurostat!$A:$A,0))/INDEX(Eurostat!$E:$E,MATCH($A123,Eurostat!$A:$A,0)))^(1/7)-1,0)</f>
        <v>0</v>
      </c>
      <c r="L123" s="30" t="n">
        <f aca="false">IFERROR((INDEX(Eurostat!$L:$L,MATCH($A123,Eurostat!$A:$A,0))/INDEX(Eurostat!$I:$I,MATCH($A123,Eurostat!$A:$A,0)))^(1/3)-1,0)</f>
        <v>0</v>
      </c>
      <c r="O123" s="32" t="s">
        <v>695</v>
      </c>
      <c r="P123" s="4" t="s">
        <v>711</v>
      </c>
      <c r="Q123" s="33" t="n">
        <f aca="false">IF(O123="SJ",M123,IF(O123="T17",K123,IF(O123="T21",L123,0)))</f>
        <v>0</v>
      </c>
      <c r="R123" s="33" t="n">
        <f aca="false">IF(O123="SJ",N123,IF(O123="T17",K123,IF(O123="T21",L123,0)))</f>
        <v>0</v>
      </c>
    </row>
    <row r="124" customFormat="false" ht="15" hidden="false" customHeight="false" outlineLevel="0" collapsed="false">
      <c r="A124" s="18" t="s">
        <v>552</v>
      </c>
      <c r="B124" s="18" t="s">
        <v>502</v>
      </c>
      <c r="C124" s="18" t="s">
        <v>321</v>
      </c>
      <c r="D124" s="18" t="s">
        <v>322</v>
      </c>
      <c r="E124" s="10" t="n">
        <f aca="false">INDEX(Eurostat!$L:$L,MATCH($A124,Eurostat!$A:$A,0))</f>
        <v>0</v>
      </c>
      <c r="F124" s="4" t="s">
        <v>694</v>
      </c>
      <c r="K124" s="30" t="n">
        <f aca="false">IFERROR((INDEX(Eurostat!$L:$L,MATCH($A124,Eurostat!$A:$A,0))/INDEX(Eurostat!$E:$E,MATCH($A124,Eurostat!$A:$A,0)))^(1/7)-1,0)</f>
        <v>0</v>
      </c>
      <c r="L124" s="30" t="n">
        <f aca="false">IFERROR((INDEX(Eurostat!$L:$L,MATCH($A124,Eurostat!$A:$A,0))/INDEX(Eurostat!$I:$I,MATCH($A124,Eurostat!$A:$A,0)))^(1/3)-1,0)</f>
        <v>0</v>
      </c>
      <c r="O124" s="32" t="s">
        <v>695</v>
      </c>
      <c r="P124" s="4" t="s">
        <v>711</v>
      </c>
      <c r="Q124" s="33" t="n">
        <f aca="false">IF(O124="SJ",M124,IF(O124="T17",K124,IF(O124="T21",L124,0)))</f>
        <v>0</v>
      </c>
      <c r="R124" s="33" t="n">
        <f aca="false">IF(O124="SJ",N124,IF(O124="T17",K124,IF(O124="T21",L124,0)))</f>
        <v>0</v>
      </c>
    </row>
    <row r="125" customFormat="false" ht="15" hidden="false" customHeight="false" outlineLevel="0" collapsed="false">
      <c r="A125" s="18" t="s">
        <v>553</v>
      </c>
      <c r="B125" s="18" t="s">
        <v>502</v>
      </c>
      <c r="C125" s="18" t="s">
        <v>324</v>
      </c>
      <c r="D125" s="18" t="s">
        <v>117</v>
      </c>
      <c r="E125" s="10" t="n">
        <f aca="false">INDEX(Eurostat!$L:$L,MATCH($A125,Eurostat!$A:$A,0))</f>
        <v>0</v>
      </c>
      <c r="F125" s="4" t="s">
        <v>694</v>
      </c>
      <c r="K125" s="30" t="n">
        <f aca="false">IFERROR((INDEX(Eurostat!$L:$L,MATCH($A125,Eurostat!$A:$A,0))/INDEX(Eurostat!$E:$E,MATCH($A125,Eurostat!$A:$A,0)))^(1/7)-1,0)</f>
        <v>0</v>
      </c>
      <c r="L125" s="30" t="n">
        <f aca="false">IFERROR((INDEX(Eurostat!$L:$L,MATCH($A125,Eurostat!$A:$A,0))/INDEX(Eurostat!$I:$I,MATCH($A125,Eurostat!$A:$A,0)))^(1/3)-1,0)</f>
        <v>0</v>
      </c>
      <c r="O125" s="32" t="s">
        <v>695</v>
      </c>
      <c r="P125" s="4" t="s">
        <v>711</v>
      </c>
      <c r="Q125" s="33" t="n">
        <f aca="false">IF(O125="SJ",M125,IF(O125="T17",K125,IF(O125="T21",L125,0)))</f>
        <v>0</v>
      </c>
      <c r="R125" s="33" t="n">
        <f aca="false">IF(O125="SJ",N125,IF(O125="T17",K125,IF(O125="T21",L125,0)))</f>
        <v>0</v>
      </c>
    </row>
    <row r="126" customFormat="false" ht="15" hidden="false" customHeight="false" outlineLevel="0" collapsed="false">
      <c r="A126" s="18" t="s">
        <v>554</v>
      </c>
      <c r="B126" s="18" t="s">
        <v>502</v>
      </c>
      <c r="C126" s="18" t="s">
        <v>326</v>
      </c>
      <c r="D126" s="18" t="s">
        <v>81</v>
      </c>
      <c r="E126" s="10" t="n">
        <f aca="false">INDEX(Eurostat!$L:$L,MATCH($A126,Eurostat!$A:$A,0))</f>
        <v>0</v>
      </c>
      <c r="F126" s="4" t="s">
        <v>694</v>
      </c>
      <c r="K126" s="30" t="n">
        <f aca="false">IFERROR((INDEX(Eurostat!$L:$L,MATCH($A126,Eurostat!$A:$A,0))/INDEX(Eurostat!$E:$E,MATCH($A126,Eurostat!$A:$A,0)))^(1/7)-1,0)</f>
        <v>0</v>
      </c>
      <c r="L126" s="30" t="n">
        <f aca="false">IFERROR((INDEX(Eurostat!$L:$L,MATCH($A126,Eurostat!$A:$A,0))/INDEX(Eurostat!$I:$I,MATCH($A126,Eurostat!$A:$A,0)))^(1/3)-1,0)</f>
        <v>0</v>
      </c>
      <c r="O126" s="32" t="s">
        <v>695</v>
      </c>
      <c r="P126" s="4" t="s">
        <v>711</v>
      </c>
      <c r="Q126" s="33" t="n">
        <f aca="false">IF(O126="SJ",M126,IF(O126="T17",K126,IF(O126="T21",L126,0)))</f>
        <v>0</v>
      </c>
      <c r="R126" s="33" t="n">
        <f aca="false">IF(O126="SJ",N126,IF(O126="T17",K126,IF(O126="T21",L126,0)))</f>
        <v>0</v>
      </c>
    </row>
    <row r="127" customFormat="false" ht="15" hidden="false" customHeight="false" outlineLevel="0" collapsed="false">
      <c r="A127" s="18" t="s">
        <v>555</v>
      </c>
      <c r="B127" s="18" t="s">
        <v>502</v>
      </c>
      <c r="C127" s="18" t="s">
        <v>328</v>
      </c>
      <c r="D127" s="18" t="s">
        <v>80</v>
      </c>
      <c r="E127" s="10" t="n">
        <f aca="false">INDEX(Eurostat!$L:$L,MATCH($A127,Eurostat!$A:$A,0))</f>
        <v>0</v>
      </c>
      <c r="F127" s="4" t="s">
        <v>694</v>
      </c>
      <c r="K127" s="30" t="n">
        <f aca="false">IFERROR((INDEX(Eurostat!$L:$L,MATCH($A127,Eurostat!$A:$A,0))/INDEX(Eurostat!$E:$E,MATCH($A127,Eurostat!$A:$A,0)))^(1/7)-1,0)</f>
        <v>0</v>
      </c>
      <c r="L127" s="30" t="n">
        <f aca="false">IFERROR((INDEX(Eurostat!$L:$L,MATCH($A127,Eurostat!$A:$A,0))/INDEX(Eurostat!$I:$I,MATCH($A127,Eurostat!$A:$A,0)))^(1/3)-1,0)</f>
        <v>0</v>
      </c>
      <c r="O127" s="32" t="s">
        <v>695</v>
      </c>
      <c r="P127" s="4" t="s">
        <v>711</v>
      </c>
      <c r="Q127" s="33" t="n">
        <f aca="false">IF(O127="SJ",M127,IF(O127="T17",K127,IF(O127="T21",L127,0)))</f>
        <v>0</v>
      </c>
      <c r="R127" s="33" t="n">
        <f aca="false">IF(O127="SJ",N127,IF(O127="T17",K127,IF(O127="T21",L127,0)))</f>
        <v>0</v>
      </c>
    </row>
    <row r="128" customFormat="false" ht="15" hidden="false" customHeight="false" outlineLevel="0" collapsed="false">
      <c r="A128" s="18" t="s">
        <v>556</v>
      </c>
      <c r="B128" s="18" t="s">
        <v>502</v>
      </c>
      <c r="C128" s="18" t="s">
        <v>330</v>
      </c>
      <c r="D128" s="18" t="s">
        <v>86</v>
      </c>
      <c r="E128" s="10" t="n">
        <f aca="false">INDEX(Eurostat!$L:$L,MATCH($A128,Eurostat!$A:$A,0))</f>
        <v>0</v>
      </c>
      <c r="F128" s="4" t="s">
        <v>694</v>
      </c>
      <c r="K128" s="30" t="n">
        <f aca="false">IFERROR((INDEX(Eurostat!$L:$L,MATCH($A128,Eurostat!$A:$A,0))/INDEX(Eurostat!$E:$E,MATCH($A128,Eurostat!$A:$A,0)))^(1/7)-1,0)</f>
        <v>0</v>
      </c>
      <c r="L128" s="30" t="n">
        <f aca="false">IFERROR((INDEX(Eurostat!$L:$L,MATCH($A128,Eurostat!$A:$A,0))/INDEX(Eurostat!$I:$I,MATCH($A128,Eurostat!$A:$A,0)))^(1/3)-1,0)</f>
        <v>0</v>
      </c>
      <c r="O128" s="32" t="s">
        <v>695</v>
      </c>
      <c r="P128" s="4" t="s">
        <v>711</v>
      </c>
      <c r="Q128" s="33" t="n">
        <f aca="false">IF(O128="SJ",M128,IF(O128="T17",K128,IF(O128="T21",L128,0)))</f>
        <v>0</v>
      </c>
      <c r="R128" s="33" t="n">
        <f aca="false">IF(O128="SJ",N128,IF(O128="T17",K128,IF(O128="T21",L128,0)))</f>
        <v>0</v>
      </c>
    </row>
    <row r="129" customFormat="false" ht="15" hidden="false" customHeight="false" outlineLevel="0" collapsed="false">
      <c r="A129" s="18" t="s">
        <v>557</v>
      </c>
      <c r="B129" s="18" t="s">
        <v>502</v>
      </c>
      <c r="C129" s="18" t="s">
        <v>332</v>
      </c>
      <c r="D129" s="18" t="s">
        <v>84</v>
      </c>
      <c r="E129" s="10" t="n">
        <f aca="false">INDEX(Eurostat!$L:$L,MATCH($A129,Eurostat!$A:$A,0))</f>
        <v>0</v>
      </c>
      <c r="F129" s="4" t="s">
        <v>694</v>
      </c>
      <c r="K129" s="30" t="n">
        <f aca="false">IFERROR((INDEX(Eurostat!$L:$L,MATCH($A129,Eurostat!$A:$A,0))/INDEX(Eurostat!$E:$E,MATCH($A129,Eurostat!$A:$A,0)))^(1/7)-1,0)</f>
        <v>0</v>
      </c>
      <c r="L129" s="30" t="n">
        <f aca="false">IFERROR((INDEX(Eurostat!$L:$L,MATCH($A129,Eurostat!$A:$A,0))/INDEX(Eurostat!$I:$I,MATCH($A129,Eurostat!$A:$A,0)))^(1/3)-1,0)</f>
        <v>0</v>
      </c>
      <c r="O129" s="32" t="s">
        <v>695</v>
      </c>
      <c r="P129" s="4" t="s">
        <v>711</v>
      </c>
      <c r="Q129" s="33" t="n">
        <f aca="false">IF(O129="SJ",M129,IF(O129="T17",K129,IF(O129="T21",L129,0)))</f>
        <v>0</v>
      </c>
      <c r="R129" s="33" t="n">
        <f aca="false">IF(O129="SJ",N129,IF(O129="T17",K129,IF(O129="T21",L129,0)))</f>
        <v>0</v>
      </c>
    </row>
    <row r="130" customFormat="false" ht="15" hidden="false" customHeight="false" outlineLevel="0" collapsed="false">
      <c r="A130" s="18" t="s">
        <v>558</v>
      </c>
      <c r="B130" s="18" t="s">
        <v>502</v>
      </c>
      <c r="C130" s="18" t="s">
        <v>334</v>
      </c>
      <c r="D130" s="18" t="s">
        <v>85</v>
      </c>
      <c r="E130" s="10" t="n">
        <f aca="false">INDEX(Eurostat!$L:$L,MATCH($A130,Eurostat!$A:$A,0))</f>
        <v>0</v>
      </c>
      <c r="F130" s="4" t="s">
        <v>694</v>
      </c>
      <c r="K130" s="30" t="n">
        <f aca="false">IFERROR((INDEX(Eurostat!$L:$L,MATCH($A130,Eurostat!$A:$A,0))/INDEX(Eurostat!$E:$E,MATCH($A130,Eurostat!$A:$A,0)))^(1/7)-1,0)</f>
        <v>0</v>
      </c>
      <c r="L130" s="30" t="n">
        <f aca="false">IFERROR((INDEX(Eurostat!$L:$L,MATCH($A130,Eurostat!$A:$A,0))/INDEX(Eurostat!$I:$I,MATCH($A130,Eurostat!$A:$A,0)))^(1/3)-1,0)</f>
        <v>0</v>
      </c>
      <c r="O130" s="32" t="s">
        <v>695</v>
      </c>
      <c r="P130" s="4" t="s">
        <v>711</v>
      </c>
      <c r="Q130" s="33" t="n">
        <f aca="false">IF(O130="SJ",M130,IF(O130="T17",K130,IF(O130="T21",L130,0)))</f>
        <v>0</v>
      </c>
      <c r="R130" s="33" t="n">
        <f aca="false">IF(O130="SJ",N130,IF(O130="T17",K130,IF(O130="T21",L130,0)))</f>
        <v>0</v>
      </c>
    </row>
    <row r="131" customFormat="false" ht="15" hidden="false" customHeight="false" outlineLevel="0" collapsed="false">
      <c r="A131" s="18" t="s">
        <v>559</v>
      </c>
      <c r="B131" s="18" t="s">
        <v>502</v>
      </c>
      <c r="C131" s="18" t="s">
        <v>336</v>
      </c>
      <c r="D131" s="18" t="s">
        <v>82</v>
      </c>
      <c r="E131" s="10" t="n">
        <f aca="false">INDEX(Eurostat!$L:$L,MATCH($A131,Eurostat!$A:$A,0))</f>
        <v>0</v>
      </c>
      <c r="F131" s="4" t="s">
        <v>694</v>
      </c>
      <c r="K131" s="30" t="n">
        <f aca="false">IFERROR((INDEX(Eurostat!$L:$L,MATCH($A131,Eurostat!$A:$A,0))/INDEX(Eurostat!$E:$E,MATCH($A131,Eurostat!$A:$A,0)))^(1/7)-1,0)</f>
        <v>0</v>
      </c>
      <c r="L131" s="30" t="n">
        <f aca="false">IFERROR((INDEX(Eurostat!$L:$L,MATCH($A131,Eurostat!$A:$A,0))/INDEX(Eurostat!$I:$I,MATCH($A131,Eurostat!$A:$A,0)))^(1/3)-1,0)</f>
        <v>0</v>
      </c>
      <c r="O131" s="32" t="s">
        <v>695</v>
      </c>
      <c r="P131" s="4" t="s">
        <v>711</v>
      </c>
      <c r="Q131" s="33" t="n">
        <f aca="false">IF(O131="SJ",M131,IF(O131="T17",K131,IF(O131="T21",L131,0)))</f>
        <v>0</v>
      </c>
      <c r="R131" s="33" t="n">
        <f aca="false">IF(O131="SJ",N131,IF(O131="T17",K131,IF(O131="T21",L131,0)))</f>
        <v>0</v>
      </c>
    </row>
    <row r="132" customFormat="false" ht="15" hidden="false" customHeight="false" outlineLevel="0" collapsed="false">
      <c r="A132" s="18" t="s">
        <v>560</v>
      </c>
      <c r="B132" s="18" t="s">
        <v>502</v>
      </c>
      <c r="C132" s="18" t="s">
        <v>338</v>
      </c>
      <c r="D132" s="18" t="s">
        <v>339</v>
      </c>
      <c r="E132" s="10" t="n">
        <f aca="false">INDEX(Eurostat!$L:$L,MATCH($A132,Eurostat!$A:$A,0))</f>
        <v>0</v>
      </c>
      <c r="F132" s="4" t="s">
        <v>694</v>
      </c>
      <c r="K132" s="30" t="n">
        <f aca="false">IFERROR((INDEX(Eurostat!$L:$L,MATCH($A132,Eurostat!$A:$A,0))/INDEX(Eurostat!$E:$E,MATCH($A132,Eurostat!$A:$A,0)))^(1/7)-1,0)</f>
        <v>0</v>
      </c>
      <c r="L132" s="30" t="n">
        <f aca="false">IFERROR((INDEX(Eurostat!$L:$L,MATCH($A132,Eurostat!$A:$A,0))/INDEX(Eurostat!$I:$I,MATCH($A132,Eurostat!$A:$A,0)))^(1/3)-1,0)</f>
        <v>0</v>
      </c>
      <c r="O132" s="32" t="s">
        <v>695</v>
      </c>
      <c r="P132" s="4" t="s">
        <v>711</v>
      </c>
      <c r="Q132" s="33" t="n">
        <f aca="false">IF(O132="SJ",M132,IF(O132="T17",K132,IF(O132="T21",L132,0)))</f>
        <v>0</v>
      </c>
      <c r="R132" s="33" t="n">
        <f aca="false">IF(O132="SJ",N132,IF(O132="T17",K132,IF(O132="T21",L132,0)))</f>
        <v>0</v>
      </c>
    </row>
    <row r="133" customFormat="false" ht="15" hidden="false" customHeight="false" outlineLevel="0" collapsed="false">
      <c r="A133" s="18" t="s">
        <v>561</v>
      </c>
      <c r="B133" s="18" t="s">
        <v>502</v>
      </c>
      <c r="C133" s="18" t="s">
        <v>341</v>
      </c>
      <c r="D133" s="18" t="s">
        <v>87</v>
      </c>
      <c r="E133" s="10" t="n">
        <f aca="false">INDEX(Eurostat!$L:$L,MATCH($A133,Eurostat!$A:$A,0))</f>
        <v>0</v>
      </c>
      <c r="F133" s="4" t="s">
        <v>694</v>
      </c>
      <c r="K133" s="30" t="n">
        <f aca="false">IFERROR((INDEX(Eurostat!$L:$L,MATCH($A133,Eurostat!$A:$A,0))/INDEX(Eurostat!$E:$E,MATCH($A133,Eurostat!$A:$A,0)))^(1/7)-1,0)</f>
        <v>0</v>
      </c>
      <c r="L133" s="30" t="n">
        <f aca="false">IFERROR((INDEX(Eurostat!$L:$L,MATCH($A133,Eurostat!$A:$A,0))/INDEX(Eurostat!$I:$I,MATCH($A133,Eurostat!$A:$A,0)))^(1/3)-1,0)</f>
        <v>0</v>
      </c>
      <c r="O133" s="32" t="s">
        <v>695</v>
      </c>
      <c r="P133" s="4" t="s">
        <v>711</v>
      </c>
      <c r="Q133" s="33" t="n">
        <f aca="false">IF(O133="SJ",M133,IF(O133="T17",K133,IF(O133="T21",L133,0)))</f>
        <v>0</v>
      </c>
      <c r="R133" s="33" t="n">
        <f aca="false">IF(O133="SJ",N133,IF(O133="T17",K133,IF(O133="T21",L133,0)))</f>
        <v>0</v>
      </c>
    </row>
    <row r="134" customFormat="false" ht="15" hidden="false" customHeight="false" outlineLevel="0" collapsed="false">
      <c r="A134" s="18" t="s">
        <v>562</v>
      </c>
      <c r="B134" s="18" t="s">
        <v>502</v>
      </c>
      <c r="C134" s="18" t="s">
        <v>343</v>
      </c>
      <c r="D134" s="18" t="s">
        <v>71</v>
      </c>
      <c r="E134" s="10" t="n">
        <f aca="false">INDEX(Eurostat!$L:$L,MATCH($A134,Eurostat!$A:$A,0))</f>
        <v>62197</v>
      </c>
      <c r="F134" s="18" t="s">
        <v>663</v>
      </c>
      <c r="G134" s="18" t="n">
        <v>6</v>
      </c>
      <c r="H134" s="28" t="n">
        <v>4</v>
      </c>
      <c r="I134" s="29" t="s">
        <v>692</v>
      </c>
      <c r="J134" s="28" t="n">
        <v>2.4</v>
      </c>
      <c r="K134" s="30" t="n">
        <f aca="false">IFERROR((INDEX(Eurostat!$L:$L,MATCH($A134,Eurostat!$A:$A,0))/INDEX(Eurostat!$E:$E,MATCH($A134,Eurostat!$A:$A,0)))^(1/7)-1,0)</f>
        <v>0.0469419116924035</v>
      </c>
      <c r="L134" s="30" t="n">
        <f aca="false">IFERROR((INDEX(Eurostat!$L:$L,MATCH($A134,Eurostat!$A:$A,0))/INDEX(Eurostat!$I:$I,MATCH($A134,Eurostat!$A:$A,0)))^(1/3)-1,0)</f>
        <v>0.0491876711617254</v>
      </c>
      <c r="M134" s="31" t="n">
        <f aca="false">'Sous-jacents'!I80</f>
        <v>0.041</v>
      </c>
      <c r="N134" s="31" t="n">
        <f aca="false">'Sous-jacents'!J80</f>
        <v>0.036</v>
      </c>
      <c r="O134" s="32" t="s">
        <v>688</v>
      </c>
      <c r="P134" s="4" t="s">
        <v>744</v>
      </c>
      <c r="Q134" s="33" t="n">
        <f aca="false">IF(O134="SJ",M134,IF(O134="T17",K134,IF(O134="T21",L134,0)))</f>
        <v>0.041</v>
      </c>
      <c r="R134" s="33" t="n">
        <f aca="false">IF(O134="SJ",N134,IF(O134="T17",K134,IF(O134="T21",L134,0)))</f>
        <v>0.036</v>
      </c>
    </row>
    <row r="135" customFormat="false" ht="15" hidden="false" customHeight="false" outlineLevel="0" collapsed="false">
      <c r="A135" s="18" t="s">
        <v>563</v>
      </c>
      <c r="B135" s="18" t="s">
        <v>502</v>
      </c>
      <c r="C135" s="18" t="s">
        <v>345</v>
      </c>
      <c r="D135" s="18" t="s">
        <v>67</v>
      </c>
      <c r="E135" s="10" t="n">
        <f aca="false">INDEX(Eurostat!$L:$L,MATCH($A135,Eurostat!$A:$A,0))</f>
        <v>322211</v>
      </c>
      <c r="F135" s="18" t="s">
        <v>661</v>
      </c>
      <c r="G135" s="18" t="n">
        <v>7</v>
      </c>
      <c r="H135" s="28" t="n">
        <v>0.7</v>
      </c>
      <c r="I135" s="29" t="s">
        <v>745</v>
      </c>
      <c r="J135" s="28" t="n">
        <v>0.6</v>
      </c>
      <c r="K135" s="30" t="n">
        <f aca="false">IFERROR((INDEX(Eurostat!$L:$L,MATCH($A135,Eurostat!$A:$A,0))/INDEX(Eurostat!$E:$E,MATCH($A135,Eurostat!$A:$A,0)))^(1/7)-1,0)</f>
        <v>0.0364554210625596</v>
      </c>
      <c r="L135" s="30" t="n">
        <f aca="false">IFERROR((INDEX(Eurostat!$L:$L,MATCH($A135,Eurostat!$A:$A,0))/INDEX(Eurostat!$I:$I,MATCH($A135,Eurostat!$A:$A,0)))^(1/3)-1,0)</f>
        <v>0.0547864335122852</v>
      </c>
      <c r="M135" s="31" t="n">
        <f aca="false">'Sous-jacents'!I78</f>
        <v>0.035</v>
      </c>
      <c r="N135" s="31" t="n">
        <f aca="false">'Sous-jacents'!J78</f>
        <v>0.02</v>
      </c>
      <c r="O135" s="32" t="s">
        <v>688</v>
      </c>
      <c r="P135" s="4" t="s">
        <v>746</v>
      </c>
      <c r="Q135" s="33" t="n">
        <f aca="false">IF(O135="SJ",M135,IF(O135="T17",K135,IF(O135="T21",L135,0)))</f>
        <v>0.035</v>
      </c>
      <c r="R135" s="33" t="n">
        <f aca="false">IF(O135="SJ",N135,IF(O135="T17",K135,IF(O135="T21",L135,0)))</f>
        <v>0.02</v>
      </c>
    </row>
    <row r="136" customFormat="false" ht="15" hidden="false" customHeight="false" outlineLevel="0" collapsed="false">
      <c r="A136" s="18" t="s">
        <v>564</v>
      </c>
      <c r="B136" s="18" t="s">
        <v>502</v>
      </c>
      <c r="C136" s="18" t="s">
        <v>347</v>
      </c>
      <c r="D136" s="18" t="s">
        <v>68</v>
      </c>
      <c r="E136" s="10" t="n">
        <f aca="false">INDEX(Eurostat!$L:$L,MATCH($A136,Eurostat!$A:$A,0))</f>
        <v>39794</v>
      </c>
      <c r="F136" s="18" t="s">
        <v>661</v>
      </c>
      <c r="G136" s="18" t="n">
        <v>7</v>
      </c>
      <c r="H136" s="28" t="n">
        <v>1.3</v>
      </c>
      <c r="I136" s="29" t="s">
        <v>745</v>
      </c>
      <c r="J136" s="28" t="n">
        <v>1.2</v>
      </c>
      <c r="K136" s="30" t="n">
        <f aca="false">IFERROR((INDEX(Eurostat!$L:$L,MATCH($A136,Eurostat!$A:$A,0))/INDEX(Eurostat!$E:$E,MATCH($A136,Eurostat!$A:$A,0)))^(1/7)-1,0)</f>
        <v>0.0228973377260635</v>
      </c>
      <c r="L136" s="30" t="n">
        <f aca="false">IFERROR((INDEX(Eurostat!$L:$L,MATCH($A136,Eurostat!$A:$A,0))/INDEX(Eurostat!$I:$I,MATCH($A136,Eurostat!$A:$A,0)))^(1/3)-1,0)</f>
        <v>0.0420534000275648</v>
      </c>
      <c r="M136" s="31" t="n">
        <f aca="false">'Sous-jacents'!I78</f>
        <v>0.035</v>
      </c>
      <c r="N136" s="31" t="n">
        <f aca="false">'Sous-jacents'!J78</f>
        <v>0.02</v>
      </c>
      <c r="O136" s="32" t="s">
        <v>688</v>
      </c>
      <c r="P136" s="4" t="s">
        <v>747</v>
      </c>
      <c r="Q136" s="33" t="n">
        <f aca="false">IF(O136="SJ",M136,IF(O136="T17",K136,IF(O136="T21",L136,0)))</f>
        <v>0.035</v>
      </c>
      <c r="R136" s="33" t="n">
        <f aca="false">IF(O136="SJ",N136,IF(O136="T17",K136,IF(O136="T21",L136,0)))</f>
        <v>0.02</v>
      </c>
    </row>
    <row r="137" customFormat="false" ht="15" hidden="false" customHeight="false" outlineLevel="0" collapsed="false">
      <c r="A137" s="18" t="s">
        <v>565</v>
      </c>
      <c r="B137" s="18" t="s">
        <v>502</v>
      </c>
      <c r="C137" s="18" t="s">
        <v>349</v>
      </c>
      <c r="D137" s="18" t="s">
        <v>76</v>
      </c>
      <c r="E137" s="10" t="n">
        <f aca="false">INDEX(Eurostat!$L:$L,MATCH($A137,Eurostat!$A:$A,0))</f>
        <v>49691</v>
      </c>
      <c r="F137" s="18" t="s">
        <v>662</v>
      </c>
      <c r="G137" s="18" t="n">
        <v>7</v>
      </c>
      <c r="H137" s="28" t="n">
        <v>1.4</v>
      </c>
      <c r="I137" s="29" t="s">
        <v>748</v>
      </c>
      <c r="J137" s="28" t="n">
        <v>1.2</v>
      </c>
      <c r="K137" s="30" t="n">
        <f aca="false">IFERROR((INDEX(Eurostat!$L:$L,MATCH($A137,Eurostat!$A:$A,0))/INDEX(Eurostat!$E:$E,MATCH($A137,Eurostat!$A:$A,0)))^(1/7)-1,0)</f>
        <v>0.0225448013326715</v>
      </c>
      <c r="L137" s="30" t="n">
        <f aca="false">IFERROR((INDEX(Eurostat!$L:$L,MATCH($A137,Eurostat!$A:$A,0))/INDEX(Eurostat!$I:$I,MATCH($A137,Eurostat!$A:$A,0)))^(1/3)-1,0)</f>
        <v>0.0474517623298922</v>
      </c>
      <c r="M137" s="31" t="n">
        <f aca="false">'Sous-jacents'!I79</f>
        <v>0.012</v>
      </c>
      <c r="N137" s="31" t="n">
        <f aca="false">'Sous-jacents'!J79</f>
        <v>0.016</v>
      </c>
      <c r="O137" s="32" t="s">
        <v>688</v>
      </c>
      <c r="P137" s="4" t="s">
        <v>749</v>
      </c>
      <c r="Q137" s="33" t="n">
        <f aca="false">IF(O137="SJ",M137,IF(O137="T17",K137,IF(O137="T21",L137,0)))</f>
        <v>0.012</v>
      </c>
      <c r="R137" s="33" t="n">
        <f aca="false">IF(O137="SJ",N137,IF(O137="T17",K137,IF(O137="T21",L137,0)))</f>
        <v>0.016</v>
      </c>
    </row>
    <row r="138" customFormat="false" ht="15" hidden="false" customHeight="false" outlineLevel="0" collapsed="false">
      <c r="A138" s="18" t="s">
        <v>566</v>
      </c>
      <c r="B138" s="18" t="s">
        <v>502</v>
      </c>
      <c r="C138" s="18" t="s">
        <v>351</v>
      </c>
      <c r="D138" s="18" t="s">
        <v>44</v>
      </c>
      <c r="E138" s="10" t="n">
        <f aca="false">INDEX(Eurostat!$L:$L,MATCH($A138,Eurostat!$A:$A,0))</f>
        <v>44665</v>
      </c>
      <c r="F138" s="18" t="s">
        <v>664</v>
      </c>
      <c r="G138" s="18" t="n">
        <v>3</v>
      </c>
      <c r="H138" s="28" t="n">
        <v>1.2</v>
      </c>
      <c r="I138" s="29" t="s">
        <v>736</v>
      </c>
      <c r="J138" s="28" t="n">
        <v>0.5</v>
      </c>
      <c r="K138" s="30" t="n">
        <f aca="false">IFERROR((INDEX(Eurostat!$L:$L,MATCH($A138,Eurostat!$A:$A,0))/INDEX(Eurostat!$E:$E,MATCH($A138,Eurostat!$A:$A,0)))^(1/7)-1,0)</f>
        <v>0.0193293634553333</v>
      </c>
      <c r="L138" s="30" t="n">
        <f aca="false">IFERROR((INDEX(Eurostat!$L:$L,MATCH($A138,Eurostat!$A:$A,0))/INDEX(Eurostat!$I:$I,MATCH($A138,Eurostat!$A:$A,0)))^(1/3)-1,0)</f>
        <v>-0.0190290092309098</v>
      </c>
      <c r="M138" s="31" t="n">
        <f aca="false">'Sous-jacents'!I81</f>
        <v>0.002</v>
      </c>
      <c r="N138" s="31" t="n">
        <f aca="false">'Sous-jacents'!J81</f>
        <v>0.029</v>
      </c>
      <c r="O138" s="32" t="s">
        <v>688</v>
      </c>
      <c r="P138" s="4" t="s">
        <v>750</v>
      </c>
      <c r="Q138" s="33" t="n">
        <f aca="false">IF(O138="SJ",M138,IF(O138="T17",K138,IF(O138="T21",L138,0)))</f>
        <v>0.002</v>
      </c>
      <c r="R138" s="33" t="n">
        <f aca="false">IF(O138="SJ",N138,IF(O138="T17",K138,IF(O138="T21",L138,0)))</f>
        <v>0.029</v>
      </c>
    </row>
    <row r="139" customFormat="false" ht="15" hidden="false" customHeight="false" outlineLevel="0" collapsed="false">
      <c r="A139" s="18" t="s">
        <v>567</v>
      </c>
      <c r="B139" s="18" t="s">
        <v>502</v>
      </c>
      <c r="C139" s="18" t="s">
        <v>353</v>
      </c>
      <c r="D139" s="18" t="s">
        <v>78</v>
      </c>
      <c r="E139" s="10" t="n">
        <f aca="false">INDEX(Eurostat!$L:$L,MATCH($A139,Eurostat!$A:$A,0))</f>
        <v>0</v>
      </c>
      <c r="F139" s="4" t="s">
        <v>694</v>
      </c>
      <c r="K139" s="30" t="n">
        <f aca="false">IFERROR((INDEX(Eurostat!$L:$L,MATCH($A139,Eurostat!$A:$A,0))/INDEX(Eurostat!$E:$E,MATCH($A139,Eurostat!$A:$A,0)))^(1/7)-1,0)</f>
        <v>0</v>
      </c>
      <c r="L139" s="30" t="n">
        <f aca="false">IFERROR((INDEX(Eurostat!$L:$L,MATCH($A139,Eurostat!$A:$A,0))/INDEX(Eurostat!$I:$I,MATCH($A139,Eurostat!$A:$A,0)))^(1/3)-1,0)</f>
        <v>0</v>
      </c>
      <c r="O139" s="32" t="s">
        <v>695</v>
      </c>
      <c r="P139" s="4" t="s">
        <v>711</v>
      </c>
      <c r="Q139" s="33" t="n">
        <f aca="false">IF(O139="SJ",M139,IF(O139="T17",K139,IF(O139="T21",L139,0)))</f>
        <v>0</v>
      </c>
      <c r="R139" s="33" t="n">
        <f aca="false">IF(O139="SJ",N139,IF(O139="T17",K139,IF(O139="T21",L139,0)))</f>
        <v>0</v>
      </c>
    </row>
    <row r="140" customFormat="false" ht="15" hidden="false" customHeight="false" outlineLevel="0" collapsed="false">
      <c r="A140" s="18" t="s">
        <v>568</v>
      </c>
      <c r="B140" s="18" t="s">
        <v>502</v>
      </c>
      <c r="C140" s="18" t="s">
        <v>355</v>
      </c>
      <c r="D140" s="18" t="s">
        <v>77</v>
      </c>
      <c r="E140" s="10" t="n">
        <f aca="false">INDEX(Eurostat!$L:$L,MATCH($A140,Eurostat!$A:$A,0))</f>
        <v>0</v>
      </c>
      <c r="F140" s="4" t="s">
        <v>694</v>
      </c>
      <c r="K140" s="30" t="n">
        <f aca="false">IFERROR((INDEX(Eurostat!$L:$L,MATCH($A140,Eurostat!$A:$A,0))/INDEX(Eurostat!$E:$E,MATCH($A140,Eurostat!$A:$A,0)))^(1/7)-1,0)</f>
        <v>0</v>
      </c>
      <c r="L140" s="30" t="n">
        <f aca="false">IFERROR((INDEX(Eurostat!$L:$L,MATCH($A140,Eurostat!$A:$A,0))/INDEX(Eurostat!$I:$I,MATCH($A140,Eurostat!$A:$A,0)))^(1/3)-1,0)</f>
        <v>0</v>
      </c>
      <c r="O140" s="32" t="s">
        <v>695</v>
      </c>
      <c r="P140" s="4" t="s">
        <v>711</v>
      </c>
      <c r="Q140" s="33" t="n">
        <f aca="false">IF(O140="SJ",M140,IF(O140="T17",K140,IF(O140="T21",L140,0)))</f>
        <v>0</v>
      </c>
      <c r="R140" s="33" t="n">
        <f aca="false">IF(O140="SJ",N140,IF(O140="T17",K140,IF(O140="T21",L140,0)))</f>
        <v>0</v>
      </c>
    </row>
    <row r="141" customFormat="false" ht="15" hidden="false" customHeight="false" outlineLevel="0" collapsed="false">
      <c r="A141" s="18" t="s">
        <v>569</v>
      </c>
      <c r="B141" s="18" t="s">
        <v>502</v>
      </c>
      <c r="C141" s="18" t="s">
        <v>357</v>
      </c>
      <c r="D141" s="18" t="s">
        <v>358</v>
      </c>
      <c r="E141" s="10" t="n">
        <f aca="false">INDEX(Eurostat!$L:$L,MATCH($A141,Eurostat!$A:$A,0))</f>
        <v>0</v>
      </c>
      <c r="F141" s="4" t="s">
        <v>694</v>
      </c>
      <c r="K141" s="30" t="n">
        <f aca="false">IFERROR((INDEX(Eurostat!$L:$L,MATCH($A141,Eurostat!$A:$A,0))/INDEX(Eurostat!$E:$E,MATCH($A141,Eurostat!$A:$A,0)))^(1/7)-1,0)</f>
        <v>0</v>
      </c>
      <c r="L141" s="30" t="n">
        <f aca="false">IFERROR((INDEX(Eurostat!$L:$L,MATCH($A141,Eurostat!$A:$A,0))/INDEX(Eurostat!$I:$I,MATCH($A141,Eurostat!$A:$A,0)))^(1/3)-1,0)</f>
        <v>0</v>
      </c>
      <c r="O141" s="32" t="s">
        <v>695</v>
      </c>
      <c r="P141" s="4" t="s">
        <v>711</v>
      </c>
      <c r="Q141" s="33" t="n">
        <f aca="false">IF(O141="SJ",M141,IF(O141="T17",K141,IF(O141="T21",L141,0)))</f>
        <v>0</v>
      </c>
      <c r="R141" s="33" t="n">
        <f aca="false">IF(O141="SJ",N141,IF(O141="T17",K141,IF(O141="T21",L141,0)))</f>
        <v>0</v>
      </c>
    </row>
    <row r="142" customFormat="false" ht="15" hidden="false" customHeight="false" outlineLevel="0" collapsed="false">
      <c r="A142" s="18" t="s">
        <v>570</v>
      </c>
      <c r="B142" s="18" t="s">
        <v>502</v>
      </c>
      <c r="C142" s="18" t="s">
        <v>360</v>
      </c>
      <c r="D142" s="18" t="s">
        <v>79</v>
      </c>
      <c r="E142" s="10" t="n">
        <f aca="false">INDEX(Eurostat!$L:$L,MATCH($A142,Eurostat!$A:$A,0))</f>
        <v>809</v>
      </c>
      <c r="F142" s="4" t="s">
        <v>694</v>
      </c>
      <c r="K142" s="30" t="n">
        <f aca="false">IFERROR((INDEX(Eurostat!$L:$L,MATCH($A142,Eurostat!$A:$A,0))/INDEX(Eurostat!$E:$E,MATCH($A142,Eurostat!$A:$A,0)))^(1/7)-1,0)</f>
        <v>0.364206451967991</v>
      </c>
      <c r="L142" s="30" t="n">
        <f aca="false">IFERROR((INDEX(Eurostat!$L:$L,MATCH($A142,Eurostat!$A:$A,0))/INDEX(Eurostat!$I:$I,MATCH($A142,Eurostat!$A:$A,0)))^(1/3)-1,0)</f>
        <v>0.656441768694732</v>
      </c>
      <c r="O142" s="32" t="s">
        <v>695</v>
      </c>
      <c r="P142" s="4" t="s">
        <v>696</v>
      </c>
      <c r="Q142" s="33" t="n">
        <f aca="false">IF(O142="SJ",M142,IF(O142="T17",K142,IF(O142="T21",L142,0)))</f>
        <v>0</v>
      </c>
      <c r="R142" s="33" t="n">
        <f aca="false">IF(O142="SJ",N142,IF(O142="T17",K142,IF(O142="T21",L142,0)))</f>
        <v>0</v>
      </c>
    </row>
  </sheetData>
  <autoFilter ref="A4:R142"/>
  <dataValidations count="1">
    <dataValidation allowBlank="false" errorStyle="stop" operator="between" showDropDown="false" showErrorMessage="false" showInputMessage="false" sqref="O5:O142" type="list">
      <formula1>"SJ,T17,T21,ST,IMP"</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6"/>
    <col collapsed="false" customWidth="true" hidden="false" outlineLevel="0" max="3" min="3" style="0" width="22"/>
    <col collapsed="false" customWidth="true" hidden="false" outlineLevel="0" max="19" min="4" style="0" width="11"/>
  </cols>
  <sheetData>
    <row r="1" customFormat="false" ht="17.35" hidden="false" customHeight="false" outlineLevel="0" collapsed="false">
      <c r="A1" s="1" t="s">
        <v>751</v>
      </c>
    </row>
    <row r="2" customFormat="false" ht="15" hidden="false" customHeight="false" outlineLevel="0" collapsed="false">
      <c r="A2" s="4" t="s">
        <v>752</v>
      </c>
    </row>
    <row r="4" customFormat="false" ht="31.5" hidden="false" customHeight="true" outlineLevel="0" collapsed="false">
      <c r="A4" s="5" t="s">
        <v>206</v>
      </c>
      <c r="B4" s="5" t="s">
        <v>207</v>
      </c>
      <c r="C4" s="5" t="s">
        <v>753</v>
      </c>
      <c r="D4" s="5" t="s">
        <v>754</v>
      </c>
      <c r="E4" s="5" t="s">
        <v>755</v>
      </c>
      <c r="F4" s="5" t="s">
        <v>756</v>
      </c>
      <c r="G4" s="5" t="s">
        <v>757</v>
      </c>
      <c r="H4" s="5" t="s">
        <v>758</v>
      </c>
      <c r="I4" s="5" t="s">
        <v>759</v>
      </c>
      <c r="J4" s="5" t="s">
        <v>760</v>
      </c>
      <c r="K4" s="5" t="s">
        <v>761</v>
      </c>
      <c r="L4" s="5" t="s">
        <v>762</v>
      </c>
      <c r="M4" s="5" t="s">
        <v>763</v>
      </c>
      <c r="N4" s="5" t="s">
        <v>764</v>
      </c>
      <c r="O4" s="5" t="s">
        <v>765</v>
      </c>
      <c r="P4" s="5" t="s">
        <v>766</v>
      </c>
      <c r="Q4" s="5" t="s">
        <v>767</v>
      </c>
      <c r="R4" s="5" t="s">
        <v>768</v>
      </c>
      <c r="S4" s="5" t="s">
        <v>769</v>
      </c>
    </row>
    <row r="5" customFormat="false" ht="15" hidden="false" customHeight="false" outlineLevel="0" collapsed="false">
      <c r="A5" s="18" t="s">
        <v>218</v>
      </c>
      <c r="B5" s="18" t="s">
        <v>103</v>
      </c>
      <c r="C5" s="18" t="s">
        <v>49</v>
      </c>
      <c r="D5" s="10" t="n">
        <f aca="false">INDEX(Eurostat!$L:$L,MATCH("S1311|"&amp;$A5,Eurostat!$A:$A,0))</f>
        <v>40000</v>
      </c>
      <c r="E5" s="35" t="n">
        <f aca="false">D5*(1+INDEX(Tests!$Q:$Q,MATCH("S1311|"&amp;$A5,Tests!$A:$A,0)))</f>
        <v>39889.516558341</v>
      </c>
      <c r="F5" s="35" t="n">
        <f aca="false">E5*(1+INDEX(Tests!$R:$R,MATCH("S1311|"&amp;$A5,Tests!$A:$A,0)))</f>
        <v>39779.338281454</v>
      </c>
      <c r="G5" s="10" t="n">
        <f aca="false">INDEX(Eurostat!$L:$L,MATCH("S1313|"&amp;$A5,Eurostat!$A:$A,0))</f>
        <v>2920</v>
      </c>
      <c r="H5" s="35" t="n">
        <f aca="false">G5*(1+Hypothèses!$B$6)</f>
        <v>2963.8</v>
      </c>
      <c r="I5" s="35" t="n">
        <f aca="false">H5*(1+Hypothèses!$C$6)</f>
        <v>2987.5104</v>
      </c>
      <c r="J5" s="10" t="n">
        <f aca="false">INDEX(Eurostat!$L:$L,MATCH("S1314|"&amp;$A5,Eurostat!$A:$A,0))</f>
        <v>1655</v>
      </c>
      <c r="K5" s="35" t="n">
        <f aca="false">J5*(1+INDEX(Tests!$Q:$Q,MATCH("S1314|"&amp;$A5,Tests!$A:$A,0)))</f>
        <v>1684.90677111559</v>
      </c>
      <c r="L5" s="35" t="n">
        <f aca="false">K5*(1+INDEX(Tests!$R:$R,MATCH("S1314|"&amp;$A5,Tests!$A:$A,0)))</f>
        <v>1715.35397423031</v>
      </c>
      <c r="M5" s="19" t="n">
        <f aca="false">D5+G5+J5</f>
        <v>44575</v>
      </c>
      <c r="N5" s="19" t="n">
        <f aca="false">E5+H5+K5</f>
        <v>44538.2233294566</v>
      </c>
      <c r="O5" s="19" t="n">
        <f aca="false">F5+I5+L5</f>
        <v>44482.2026556843</v>
      </c>
      <c r="P5" s="10" t="n">
        <f aca="false">INDEX(Eurostat!$L:$L,MATCH("S13|"&amp;$A5,Eurostat!$A:$A,0))</f>
        <v>42818</v>
      </c>
      <c r="Q5" s="36" t="n">
        <f aca="false">IF(M5=0,P5,P5*N5/M5)</f>
        <v>42782.6729449394</v>
      </c>
      <c r="R5" s="36" t="n">
        <f aca="false">IF(M5=0,P5,P5*O5/M5)</f>
        <v>42728.8604220099</v>
      </c>
      <c r="S5" s="30" t="n">
        <f aca="false">IFERROR(R5/P5-1,0)</f>
        <v>-0.00208182488649811</v>
      </c>
    </row>
    <row r="6" customFormat="false" ht="15" hidden="false" customHeight="false" outlineLevel="0" collapsed="false">
      <c r="A6" s="18" t="s">
        <v>220</v>
      </c>
      <c r="B6" s="18" t="s">
        <v>92</v>
      </c>
      <c r="C6" s="18" t="s">
        <v>47</v>
      </c>
      <c r="D6" s="10" t="n">
        <f aca="false">INDEX(Eurostat!$L:$L,MATCH("S1311|"&amp;$A6,Eurostat!$A:$A,0))</f>
        <v>4881</v>
      </c>
      <c r="E6" s="35" t="n">
        <f aca="false">D6*(1+INDEX(Tests!$Q:$Q,MATCH("S1311|"&amp;$A6,Tests!$A:$A,0)))</f>
        <v>4553.09140969163</v>
      </c>
      <c r="F6" s="35" t="n">
        <f aca="false">E6*(1+INDEX(Tests!$R:$R,MATCH("S1311|"&amp;$A6,Tests!$A:$A,0)))</f>
        <v>4219.80726872247</v>
      </c>
      <c r="G6" s="10" t="n">
        <f aca="false">INDEX(Eurostat!$L:$L,MATCH("S1313|"&amp;$A6,Eurostat!$A:$A,0))</f>
        <v>0</v>
      </c>
      <c r="H6" s="35" t="n">
        <f aca="false">G6*(1+Hypothèses!$B$6)</f>
        <v>0</v>
      </c>
      <c r="I6" s="35" t="n">
        <f aca="false">H6*(1+Hypothèses!$C$6)</f>
        <v>0</v>
      </c>
      <c r="J6" s="10" t="n">
        <f aca="false">INDEX(Eurostat!$L:$L,MATCH("S1314|"&amp;$A6,Eurostat!$A:$A,0))</f>
        <v>0</v>
      </c>
      <c r="K6" s="35" t="n">
        <f aca="false">J6*(1+INDEX(Tests!$Q:$Q,MATCH("S1314|"&amp;$A6,Tests!$A:$A,0)))</f>
        <v>0</v>
      </c>
      <c r="L6" s="35" t="n">
        <f aca="false">K6*(1+INDEX(Tests!$R:$R,MATCH("S1314|"&amp;$A6,Tests!$A:$A,0)))</f>
        <v>0</v>
      </c>
      <c r="M6" s="19" t="n">
        <f aca="false">D6+G6+J6</f>
        <v>4881</v>
      </c>
      <c r="N6" s="19" t="n">
        <f aca="false">E6+H6+K6</f>
        <v>4553.09140969163</v>
      </c>
      <c r="O6" s="19" t="n">
        <f aca="false">F6+I6+L6</f>
        <v>4219.80726872247</v>
      </c>
      <c r="P6" s="10" t="n">
        <f aca="false">INDEX(Eurostat!$L:$L,MATCH("S13|"&amp;$A6,Eurostat!$A:$A,0))</f>
        <v>4881</v>
      </c>
      <c r="Q6" s="36" t="n">
        <f aca="false">IF(M6=0,P6,P6*N6/M6)</f>
        <v>4553.09140969163</v>
      </c>
      <c r="R6" s="36" t="n">
        <f aca="false">IF(M6=0,P6,P6*O6/M6)</f>
        <v>4219.80726872247</v>
      </c>
      <c r="S6" s="30" t="n">
        <f aca="false">IFERROR(R6/P6-1,0)</f>
        <v>-0.135462555066079</v>
      </c>
    </row>
    <row r="7" customFormat="false" ht="15" hidden="false" customHeight="false" outlineLevel="0" collapsed="false">
      <c r="A7" s="18" t="s">
        <v>222</v>
      </c>
      <c r="B7" s="18" t="s">
        <v>102</v>
      </c>
      <c r="C7" s="18" t="s">
        <v>49</v>
      </c>
      <c r="D7" s="10" t="n">
        <f aca="false">INDEX(Eurostat!$L:$L,MATCH("S1311|"&amp;$A7,Eurostat!$A:$A,0))</f>
        <v>2465</v>
      </c>
      <c r="E7" s="35" t="n">
        <f aca="false">D7*(1+INDEX(Tests!$Q:$Q,MATCH("S1311|"&amp;$A7,Tests!$A:$A,0)))</f>
        <v>2629.32720540898</v>
      </c>
      <c r="F7" s="35" t="n">
        <f aca="false">E7*(1+INDEX(Tests!$R:$R,MATCH("S1311|"&amp;$A7,Tests!$A:$A,0)))</f>
        <v>2804.60914933217</v>
      </c>
      <c r="G7" s="10" t="n">
        <f aca="false">INDEX(Eurostat!$L:$L,MATCH("S1313|"&amp;$A7,Eurostat!$A:$A,0))</f>
        <v>53303</v>
      </c>
      <c r="H7" s="35" t="n">
        <f aca="false">G7*(1+Hypothèses!$B$6)</f>
        <v>54102.545</v>
      </c>
      <c r="I7" s="35" t="n">
        <f aca="false">H7*(1+Hypothèses!$C$6)</f>
        <v>54535.36536</v>
      </c>
      <c r="J7" s="10" t="n">
        <f aca="false">INDEX(Eurostat!$L:$L,MATCH("S1314|"&amp;$A7,Eurostat!$A:$A,0))</f>
        <v>0</v>
      </c>
      <c r="K7" s="35" t="n">
        <f aca="false">J7*(1+INDEX(Tests!$Q:$Q,MATCH("S1314|"&amp;$A7,Tests!$A:$A,0)))</f>
        <v>0</v>
      </c>
      <c r="L7" s="35" t="n">
        <f aca="false">K7*(1+INDEX(Tests!$R:$R,MATCH("S1314|"&amp;$A7,Tests!$A:$A,0)))</f>
        <v>0</v>
      </c>
      <c r="M7" s="19" t="n">
        <f aca="false">D7+G7+J7</f>
        <v>55768</v>
      </c>
      <c r="N7" s="19" t="n">
        <f aca="false">E7+H7+K7</f>
        <v>56731.872205409</v>
      </c>
      <c r="O7" s="19" t="n">
        <f aca="false">F7+I7+L7</f>
        <v>57339.9745093322</v>
      </c>
      <c r="P7" s="10" t="n">
        <f aca="false">INDEX(Eurostat!$L:$L,MATCH("S13|"&amp;$A7,Eurostat!$A:$A,0))</f>
        <v>53780</v>
      </c>
      <c r="Q7" s="36" t="n">
        <f aca="false">IF(M7=0,P7,P7*N7/M7)</f>
        <v>54709.5123943282</v>
      </c>
      <c r="R7" s="36" t="n">
        <f aca="false">IF(M7=0,P7,P7*O7/M7)</f>
        <v>55295.9372599319</v>
      </c>
      <c r="S7" s="30" t="n">
        <f aca="false">IFERROR(R7/P7-1,0)</f>
        <v>0.0281877512073621</v>
      </c>
    </row>
    <row r="8" customFormat="false" ht="15" hidden="false" customHeight="false" outlineLevel="0" collapsed="false">
      <c r="A8" s="18" t="s">
        <v>224</v>
      </c>
      <c r="B8" s="18" t="s">
        <v>83</v>
      </c>
      <c r="C8" s="18" t="s">
        <v>46</v>
      </c>
      <c r="D8" s="10" t="n">
        <f aca="false">INDEX(Eurostat!$L:$L,MATCH("S1311|"&amp;$A8,Eurostat!$A:$A,0))</f>
        <v>19881</v>
      </c>
      <c r="E8" s="35" t="n">
        <f aca="false">D8*(1+INDEX(Tests!$Q:$Q,MATCH("S1311|"&amp;$A8,Tests!$A:$A,0)))</f>
        <v>20304.9841023653</v>
      </c>
      <c r="F8" s="35" t="n">
        <f aca="false">E8*(1+INDEX(Tests!$R:$R,MATCH("S1311|"&amp;$A8,Tests!$A:$A,0)))</f>
        <v>21009.0546723536</v>
      </c>
      <c r="G8" s="10" t="n">
        <f aca="false">INDEX(Eurostat!$L:$L,MATCH("S1313|"&amp;$A8,Eurostat!$A:$A,0))</f>
        <v>0</v>
      </c>
      <c r="H8" s="35" t="n">
        <f aca="false">G8*(1+Hypothèses!$B$6)</f>
        <v>0</v>
      </c>
      <c r="I8" s="35" t="n">
        <f aca="false">H8*(1+Hypothèses!$C$6)</f>
        <v>0</v>
      </c>
      <c r="J8" s="10" t="n">
        <f aca="false">INDEX(Eurostat!$L:$L,MATCH("S1314|"&amp;$A8,Eurostat!$A:$A,0))</f>
        <v>0</v>
      </c>
      <c r="K8" s="35" t="n">
        <f aca="false">J8*(1+INDEX(Tests!$Q:$Q,MATCH("S1314|"&amp;$A8,Tests!$A:$A,0)))</f>
        <v>0</v>
      </c>
      <c r="L8" s="35" t="n">
        <f aca="false">K8*(1+INDEX(Tests!$R:$R,MATCH("S1314|"&amp;$A8,Tests!$A:$A,0)))</f>
        <v>0</v>
      </c>
      <c r="M8" s="19" t="n">
        <f aca="false">D8+G8+J8</f>
        <v>19881</v>
      </c>
      <c r="N8" s="19" t="n">
        <f aca="false">E8+H8+K8</f>
        <v>20304.9841023653</v>
      </c>
      <c r="O8" s="19" t="n">
        <f aca="false">F8+I8+L8</f>
        <v>21009.0546723536</v>
      </c>
      <c r="P8" s="10" t="n">
        <f aca="false">INDEX(Eurostat!$L:$L,MATCH("S13|"&amp;$A8,Eurostat!$A:$A,0))</f>
        <v>19881</v>
      </c>
      <c r="Q8" s="36" t="n">
        <f aca="false">IF(M8=0,P8,P8*N8/M8)</f>
        <v>20304.9841023653</v>
      </c>
      <c r="R8" s="36" t="n">
        <f aca="false">IF(M8=0,P8,P8*O8/M8)</f>
        <v>21009.0546723536</v>
      </c>
      <c r="S8" s="30" t="n">
        <f aca="false">IFERROR(R8/P8-1,0)</f>
        <v>0.0567403386325451</v>
      </c>
    </row>
    <row r="9" customFormat="false" ht="15" hidden="false" customHeight="false" outlineLevel="0" collapsed="false">
      <c r="A9" s="18" t="s">
        <v>226</v>
      </c>
      <c r="B9" s="18" t="s">
        <v>105</v>
      </c>
      <c r="C9" s="18" t="s">
        <v>49</v>
      </c>
      <c r="D9" s="10" t="n">
        <f aca="false">INDEX(Eurostat!$L:$L,MATCH("S1311|"&amp;$A9,Eurostat!$A:$A,0))</f>
        <v>5</v>
      </c>
      <c r="E9" s="35" t="n">
        <f aca="false">D9*(1+INDEX(Tests!$Q:$Q,MATCH("S1311|"&amp;$A9,Tests!$A:$A,0)))</f>
        <v>5</v>
      </c>
      <c r="F9" s="35" t="n">
        <f aca="false">E9*(1+INDEX(Tests!$R:$R,MATCH("S1311|"&amp;$A9,Tests!$A:$A,0)))</f>
        <v>5</v>
      </c>
      <c r="G9" s="10" t="n">
        <f aca="false">INDEX(Eurostat!$L:$L,MATCH("S1313|"&amp;$A9,Eurostat!$A:$A,0))</f>
        <v>0</v>
      </c>
      <c r="H9" s="35" t="n">
        <f aca="false">G9*(1+Hypothèses!$B$6)</f>
        <v>0</v>
      </c>
      <c r="I9" s="35" t="n">
        <f aca="false">H9*(1+Hypothèses!$C$6)</f>
        <v>0</v>
      </c>
      <c r="J9" s="10" t="n">
        <f aca="false">INDEX(Eurostat!$L:$L,MATCH("S1314|"&amp;$A9,Eurostat!$A:$A,0))</f>
        <v>1</v>
      </c>
      <c r="K9" s="35" t="n">
        <f aca="false">J9*(1+INDEX(Tests!$Q:$Q,MATCH("S1314|"&amp;$A9,Tests!$A:$A,0)))</f>
        <v>1</v>
      </c>
      <c r="L9" s="35" t="n">
        <f aca="false">K9*(1+INDEX(Tests!$R:$R,MATCH("S1314|"&amp;$A9,Tests!$A:$A,0)))</f>
        <v>1</v>
      </c>
      <c r="M9" s="19" t="n">
        <f aca="false">D9+G9+J9</f>
        <v>6</v>
      </c>
      <c r="N9" s="19" t="n">
        <f aca="false">E9+H9+K9</f>
        <v>6</v>
      </c>
      <c r="O9" s="19" t="n">
        <f aca="false">F9+I9+L9</f>
        <v>6</v>
      </c>
      <c r="P9" s="10" t="n">
        <f aca="false">INDEX(Eurostat!$L:$L,MATCH("S13|"&amp;$A9,Eurostat!$A:$A,0))</f>
        <v>6</v>
      </c>
      <c r="Q9" s="36" t="n">
        <f aca="false">IF(M9=0,P9,P9*N9/M9)</f>
        <v>6</v>
      </c>
      <c r="R9" s="36" t="n">
        <f aca="false">IF(M9=0,P9,P9*O9/M9)</f>
        <v>6</v>
      </c>
      <c r="S9" s="30" t="n">
        <f aca="false">IFERROR(R9/P9-1,0)</f>
        <v>0</v>
      </c>
    </row>
    <row r="10" customFormat="false" ht="15" hidden="false" customHeight="false" outlineLevel="0" collapsed="false">
      <c r="A10" s="18" t="s">
        <v>228</v>
      </c>
      <c r="B10" s="18" t="s">
        <v>104</v>
      </c>
      <c r="C10" s="18" t="s">
        <v>49</v>
      </c>
      <c r="D10" s="10" t="n">
        <f aca="false">INDEX(Eurostat!$L:$L,MATCH("S1311|"&amp;$A10,Eurostat!$A:$A,0))</f>
        <v>399</v>
      </c>
      <c r="E10" s="35" t="n">
        <f aca="false">D10*(1+INDEX(Tests!$Q:$Q,MATCH("S1311|"&amp;$A10,Tests!$A:$A,0)))</f>
        <v>399</v>
      </c>
      <c r="F10" s="35" t="n">
        <f aca="false">E10*(1+INDEX(Tests!$R:$R,MATCH("S1311|"&amp;$A10,Tests!$A:$A,0)))</f>
        <v>399</v>
      </c>
      <c r="G10" s="10" t="n">
        <f aca="false">INDEX(Eurostat!$L:$L,MATCH("S1313|"&amp;$A10,Eurostat!$A:$A,0))</f>
        <v>483</v>
      </c>
      <c r="H10" s="35" t="n">
        <f aca="false">G10*(1+Hypothèses!$B$6)</f>
        <v>490.245</v>
      </c>
      <c r="I10" s="35" t="n">
        <f aca="false">H10*(1+Hypothèses!$C$6)</f>
        <v>494.16696</v>
      </c>
      <c r="J10" s="10" t="n">
        <f aca="false">INDEX(Eurostat!$L:$L,MATCH("S1314|"&amp;$A10,Eurostat!$A:$A,0))</f>
        <v>0</v>
      </c>
      <c r="K10" s="35" t="n">
        <f aca="false">J10*(1+INDEX(Tests!$Q:$Q,MATCH("S1314|"&amp;$A10,Tests!$A:$A,0)))</f>
        <v>0</v>
      </c>
      <c r="L10" s="35" t="n">
        <f aca="false">K10*(1+INDEX(Tests!$R:$R,MATCH("S1314|"&amp;$A10,Tests!$A:$A,0)))</f>
        <v>0</v>
      </c>
      <c r="M10" s="19" t="n">
        <f aca="false">D10+G10+J10</f>
        <v>882</v>
      </c>
      <c r="N10" s="19" t="n">
        <f aca="false">E10+H10+K10</f>
        <v>889.245</v>
      </c>
      <c r="O10" s="19" t="n">
        <f aca="false">F10+I10+L10</f>
        <v>893.16696</v>
      </c>
      <c r="P10" s="10" t="n">
        <f aca="false">INDEX(Eurostat!$L:$L,MATCH("S13|"&amp;$A10,Eurostat!$A:$A,0))</f>
        <v>867</v>
      </c>
      <c r="Q10" s="36" t="n">
        <f aca="false">IF(M10=0,P10,P10*N10/M10)</f>
        <v>874.121785714286</v>
      </c>
      <c r="R10" s="36" t="n">
        <f aca="false">IF(M10=0,P10,P10*O10/M10)</f>
        <v>877.977045714286</v>
      </c>
      <c r="S10" s="30" t="n">
        <f aca="false">IFERROR(R10/P10-1,0)</f>
        <v>0.0126609523809524</v>
      </c>
    </row>
    <row r="11" customFormat="false" ht="15" hidden="false" customHeight="false" outlineLevel="0" collapsed="false">
      <c r="A11" s="18" t="s">
        <v>230</v>
      </c>
      <c r="B11" s="18" t="s">
        <v>128</v>
      </c>
      <c r="C11" s="18" t="s">
        <v>55</v>
      </c>
      <c r="D11" s="10" t="n">
        <f aca="false">INDEX(Eurostat!$L:$L,MATCH("S1311|"&amp;$A11,Eurostat!$A:$A,0))</f>
        <v>46691</v>
      </c>
      <c r="E11" s="35" t="n">
        <f aca="false">D11*(1+INDEX(Tests!$Q:$Q,MATCH("S1311|"&amp;$A11,Tests!$A:$A,0)))</f>
        <v>46691</v>
      </c>
      <c r="F11" s="35" t="n">
        <f aca="false">E11*(1+INDEX(Tests!$R:$R,MATCH("S1311|"&amp;$A11,Tests!$A:$A,0)))</f>
        <v>46691</v>
      </c>
      <c r="G11" s="10" t="n">
        <f aca="false">INDEX(Eurostat!$L:$L,MATCH("S1313|"&amp;$A11,Eurostat!$A:$A,0))</f>
        <v>6155</v>
      </c>
      <c r="H11" s="35" t="n">
        <f aca="false">G11*(1+Hypothèses!$B$6)</f>
        <v>6247.325</v>
      </c>
      <c r="I11" s="35" t="n">
        <f aca="false">H11*(1+Hypothèses!$C$6)</f>
        <v>6297.3036</v>
      </c>
      <c r="J11" s="10" t="n">
        <f aca="false">INDEX(Eurostat!$L:$L,MATCH("S1314|"&amp;$A11,Eurostat!$A:$A,0))</f>
        <v>6213</v>
      </c>
      <c r="K11" s="35" t="n">
        <f aca="false">J11*(1+INDEX(Tests!$Q:$Q,MATCH("S1314|"&amp;$A11,Tests!$A:$A,0)))</f>
        <v>6213</v>
      </c>
      <c r="L11" s="35" t="n">
        <f aca="false">K11*(1+INDEX(Tests!$R:$R,MATCH("S1314|"&amp;$A11,Tests!$A:$A,0)))</f>
        <v>6213</v>
      </c>
      <c r="M11" s="19" t="n">
        <f aca="false">D11+G11+J11</f>
        <v>59059</v>
      </c>
      <c r="N11" s="19" t="n">
        <f aca="false">E11+H11+K11</f>
        <v>59151.325</v>
      </c>
      <c r="O11" s="19" t="n">
        <f aca="false">F11+I11+L11</f>
        <v>59201.3036</v>
      </c>
      <c r="P11" s="10" t="n">
        <f aca="false">INDEX(Eurostat!$L:$L,MATCH("S13|"&amp;$A11,Eurostat!$A:$A,0))</f>
        <v>58870</v>
      </c>
      <c r="Q11" s="37" t="n">
        <f aca="false">Hypothèses!B5</f>
        <v>64700</v>
      </c>
      <c r="R11" s="37" t="n">
        <f aca="false">Hypothèses!C5</f>
        <v>79000</v>
      </c>
      <c r="S11" s="30" t="n">
        <f aca="false">IFERROR(R11/P11-1,0)</f>
        <v>0.341939867504671</v>
      </c>
    </row>
    <row r="12" customFormat="false" ht="15" hidden="false" customHeight="false" outlineLevel="0" collapsed="false">
      <c r="A12" s="18" t="s">
        <v>232</v>
      </c>
      <c r="B12" s="18" t="s">
        <v>233</v>
      </c>
      <c r="C12" s="18" t="s">
        <v>49</v>
      </c>
      <c r="D12" s="10" t="n">
        <f aca="false">INDEX(Eurostat!$L:$L,MATCH("S1311|"&amp;$A12,Eurostat!$A:$A,0))</f>
        <v>45698</v>
      </c>
      <c r="E12" s="35" t="n">
        <f aca="false">D12*(1+INDEX(Tests!$Q:$Q,MATCH("S1311|"&amp;$A12,Tests!$A:$A,0)))</f>
        <v>45151.5340861546</v>
      </c>
      <c r="F12" s="35" t="n">
        <f aca="false">E12*(1+INDEX(Tests!$R:$R,MATCH("S1311|"&amp;$A12,Tests!$A:$A,0)))</f>
        <v>44611.6029220792</v>
      </c>
      <c r="G12" s="10" t="n">
        <f aca="false">INDEX(Eurostat!$L:$L,MATCH("S1313|"&amp;$A12,Eurostat!$A:$A,0))</f>
        <v>0</v>
      </c>
      <c r="H12" s="35" t="n">
        <f aca="false">G12*(1+Hypothèses!$B$6)</f>
        <v>0</v>
      </c>
      <c r="I12" s="35" t="n">
        <f aca="false">H12*(1+Hypothèses!$C$6)</f>
        <v>0</v>
      </c>
      <c r="J12" s="10" t="n">
        <f aca="false">INDEX(Eurostat!$L:$L,MATCH("S1314|"&amp;$A12,Eurostat!$A:$A,0))</f>
        <v>35</v>
      </c>
      <c r="K12" s="35" t="n">
        <f aca="false">J12*(1+INDEX(Tests!$Q:$Q,MATCH("S1314|"&amp;$A12,Tests!$A:$A,0)))</f>
        <v>35</v>
      </c>
      <c r="L12" s="35" t="n">
        <f aca="false">K12*(1+INDEX(Tests!$R:$R,MATCH("S1314|"&amp;$A12,Tests!$A:$A,0)))</f>
        <v>35</v>
      </c>
      <c r="M12" s="19" t="n">
        <f aca="false">D12+G12+J12</f>
        <v>45733</v>
      </c>
      <c r="N12" s="19" t="n">
        <f aca="false">E12+H12+K12</f>
        <v>45186.5340861546</v>
      </c>
      <c r="O12" s="19" t="n">
        <f aca="false">F12+I12+L12</f>
        <v>44646.6029220792</v>
      </c>
      <c r="P12" s="10" t="n">
        <f aca="false">INDEX(Eurostat!$L:$L,MATCH("S13|"&amp;$A12,Eurostat!$A:$A,0))</f>
        <v>0</v>
      </c>
      <c r="Q12" s="36" t="n">
        <f aca="false">IF(M12=0,P12,P12*N12/M12)</f>
        <v>0</v>
      </c>
      <c r="R12" s="36" t="n">
        <f aca="false">IF(M12=0,P12,P12*O12/M12)</f>
        <v>0</v>
      </c>
      <c r="S12" s="30" t="n">
        <f aca="false">IFERROR(R12/P12-1,0)</f>
        <v>0</v>
      </c>
    </row>
    <row r="13" customFormat="false" ht="15" hidden="false" customHeight="false" outlineLevel="0" collapsed="false">
      <c r="A13" s="18" t="s">
        <v>235</v>
      </c>
      <c r="B13" s="18" t="s">
        <v>118</v>
      </c>
      <c r="C13" s="18" t="s">
        <v>52</v>
      </c>
      <c r="D13" s="10" t="n">
        <f aca="false">INDEX(Eurostat!$L:$L,MATCH("S1311|"&amp;$A13,Eurostat!$A:$A,0))</f>
        <v>47702</v>
      </c>
      <c r="E13" s="35" t="n">
        <f aca="false">D13*(1+INDEX(Tests!$Q:$Q,MATCH("S1311|"&amp;$A13,Tests!$A:$A,0)))</f>
        <v>50770.1937221956</v>
      </c>
      <c r="F13" s="35" t="n">
        <f aca="false">E13*(1+INDEX(Tests!$R:$R,MATCH("S1311|"&amp;$A13,Tests!$A:$A,0)))</f>
        <v>54284.7931443966</v>
      </c>
      <c r="G13" s="10" t="n">
        <f aca="false">INDEX(Eurostat!$L:$L,MATCH("S1313|"&amp;$A13,Eurostat!$A:$A,0))</f>
        <v>0</v>
      </c>
      <c r="H13" s="35" t="n">
        <f aca="false">G13*(1+Hypothèses!$B$6)</f>
        <v>0</v>
      </c>
      <c r="I13" s="35" t="n">
        <f aca="false">H13*(1+Hypothèses!$C$6)</f>
        <v>0</v>
      </c>
      <c r="J13" s="10" t="n">
        <f aca="false">INDEX(Eurostat!$L:$L,MATCH("S1314|"&amp;$A13,Eurostat!$A:$A,0))</f>
        <v>0</v>
      </c>
      <c r="K13" s="35" t="n">
        <f aca="false">J13*(1+INDEX(Tests!$Q:$Q,MATCH("S1314|"&amp;$A13,Tests!$A:$A,0)))</f>
        <v>0</v>
      </c>
      <c r="L13" s="35" t="n">
        <f aca="false">K13*(1+INDEX(Tests!$R:$R,MATCH("S1314|"&amp;$A13,Tests!$A:$A,0)))</f>
        <v>0</v>
      </c>
      <c r="M13" s="19" t="n">
        <f aca="false">D13+G13+J13</f>
        <v>47702</v>
      </c>
      <c r="N13" s="19" t="n">
        <f aca="false">E13+H13+K13</f>
        <v>50770.1937221956</v>
      </c>
      <c r="O13" s="19" t="n">
        <f aca="false">F13+I13+L13</f>
        <v>54284.7931443966</v>
      </c>
      <c r="P13" s="10" t="n">
        <f aca="false">INDEX(Eurostat!$L:$L,MATCH("S13|"&amp;$A13,Eurostat!$A:$A,0))</f>
        <v>47702</v>
      </c>
      <c r="Q13" s="36" t="n">
        <f aca="false">IF(M13=0,P13,P13*N13/M13)</f>
        <v>50770.1937221956</v>
      </c>
      <c r="R13" s="36" t="n">
        <f aca="false">IF(M13=0,P13,P13*O13/M13)</f>
        <v>54284.7931443966</v>
      </c>
      <c r="S13" s="30" t="n">
        <f aca="false">IFERROR(R13/P13-1,0)</f>
        <v>0.137998263058081</v>
      </c>
    </row>
    <row r="14" customFormat="false" ht="15" hidden="false" customHeight="false" outlineLevel="0" collapsed="false">
      <c r="A14" s="18" t="s">
        <v>237</v>
      </c>
      <c r="B14" s="18" t="s">
        <v>122</v>
      </c>
      <c r="C14" s="18" t="s">
        <v>52</v>
      </c>
      <c r="D14" s="10" t="n">
        <f aca="false">INDEX(Eurostat!$L:$L,MATCH("S1311|"&amp;$A14,Eurostat!$A:$A,0))</f>
        <v>229</v>
      </c>
      <c r="E14" s="35" t="n">
        <f aca="false">D14*(1+INDEX(Tests!$Q:$Q,MATCH("S1311|"&amp;$A14,Tests!$A:$A,0)))</f>
        <v>229</v>
      </c>
      <c r="F14" s="35" t="n">
        <f aca="false">E14*(1+INDEX(Tests!$R:$R,MATCH("S1311|"&amp;$A14,Tests!$A:$A,0)))</f>
        <v>229</v>
      </c>
      <c r="G14" s="10" t="n">
        <f aca="false">INDEX(Eurostat!$L:$L,MATCH("S1313|"&amp;$A14,Eurostat!$A:$A,0))</f>
        <v>0</v>
      </c>
      <c r="H14" s="35" t="n">
        <f aca="false">G14*(1+Hypothèses!$B$6)</f>
        <v>0</v>
      </c>
      <c r="I14" s="35" t="n">
        <f aca="false">H14*(1+Hypothèses!$C$6)</f>
        <v>0</v>
      </c>
      <c r="J14" s="10" t="n">
        <f aca="false">INDEX(Eurostat!$L:$L,MATCH("S1314|"&amp;$A14,Eurostat!$A:$A,0))</f>
        <v>0</v>
      </c>
      <c r="K14" s="35" t="n">
        <f aca="false">J14*(1+INDEX(Tests!$Q:$Q,MATCH("S1314|"&amp;$A14,Tests!$A:$A,0)))</f>
        <v>0</v>
      </c>
      <c r="L14" s="35" t="n">
        <f aca="false">K14*(1+INDEX(Tests!$R:$R,MATCH("S1314|"&amp;$A14,Tests!$A:$A,0)))</f>
        <v>0</v>
      </c>
      <c r="M14" s="19" t="n">
        <f aca="false">D14+G14+J14</f>
        <v>229</v>
      </c>
      <c r="N14" s="19" t="n">
        <f aca="false">E14+H14+K14</f>
        <v>229</v>
      </c>
      <c r="O14" s="19" t="n">
        <f aca="false">F14+I14+L14</f>
        <v>229</v>
      </c>
      <c r="P14" s="10" t="n">
        <f aca="false">INDEX(Eurostat!$L:$L,MATCH("S13|"&amp;$A14,Eurostat!$A:$A,0))</f>
        <v>229</v>
      </c>
      <c r="Q14" s="36" t="n">
        <f aca="false">IF(M14=0,P14,P14*N14/M14)</f>
        <v>229</v>
      </c>
      <c r="R14" s="36" t="n">
        <f aca="false">IF(M14=0,P14,P14*O14/M14)</f>
        <v>229</v>
      </c>
      <c r="S14" s="30" t="n">
        <f aca="false">IFERROR(R14/P14-1,0)</f>
        <v>0</v>
      </c>
    </row>
    <row r="15" customFormat="false" ht="15" hidden="false" customHeight="false" outlineLevel="0" collapsed="false">
      <c r="A15" s="18" t="s">
        <v>239</v>
      </c>
      <c r="B15" s="18" t="s">
        <v>120</v>
      </c>
      <c r="C15" s="18" t="s">
        <v>52</v>
      </c>
      <c r="D15" s="10" t="n">
        <f aca="false">INDEX(Eurostat!$L:$L,MATCH("S1311|"&amp;$A15,Eurostat!$A:$A,0))</f>
        <v>2007</v>
      </c>
      <c r="E15" s="35" t="n">
        <f aca="false">D15*(1+INDEX(Tests!$Q:$Q,MATCH("S1311|"&amp;$A15,Tests!$A:$A,0)))</f>
        <v>2014.98264307552</v>
      </c>
      <c r="F15" s="35" t="n">
        <f aca="false">E15*(1+INDEX(Tests!$R:$R,MATCH("S1311|"&amp;$A15,Tests!$A:$A,0)))</f>
        <v>2022.99703632068</v>
      </c>
      <c r="G15" s="10" t="n">
        <f aca="false">INDEX(Eurostat!$L:$L,MATCH("S1313|"&amp;$A15,Eurostat!$A:$A,0))</f>
        <v>0</v>
      </c>
      <c r="H15" s="35" t="n">
        <f aca="false">G15*(1+Hypothèses!$B$6)</f>
        <v>0</v>
      </c>
      <c r="I15" s="35" t="n">
        <f aca="false">H15*(1+Hypothèses!$C$6)</f>
        <v>0</v>
      </c>
      <c r="J15" s="10" t="n">
        <f aca="false">INDEX(Eurostat!$L:$L,MATCH("S1314|"&amp;$A15,Eurostat!$A:$A,0))</f>
        <v>0</v>
      </c>
      <c r="K15" s="35" t="n">
        <f aca="false">J15*(1+INDEX(Tests!$Q:$Q,MATCH("S1314|"&amp;$A15,Tests!$A:$A,0)))</f>
        <v>0</v>
      </c>
      <c r="L15" s="35" t="n">
        <f aca="false">K15*(1+INDEX(Tests!$R:$R,MATCH("S1314|"&amp;$A15,Tests!$A:$A,0)))</f>
        <v>0</v>
      </c>
      <c r="M15" s="19" t="n">
        <f aca="false">D15+G15+J15</f>
        <v>2007</v>
      </c>
      <c r="N15" s="19" t="n">
        <f aca="false">E15+H15+K15</f>
        <v>2014.98264307552</v>
      </c>
      <c r="O15" s="19" t="n">
        <f aca="false">F15+I15+L15</f>
        <v>2022.99703632068</v>
      </c>
      <c r="P15" s="10" t="n">
        <f aca="false">INDEX(Eurostat!$L:$L,MATCH("S13|"&amp;$A15,Eurostat!$A:$A,0))</f>
        <v>2007</v>
      </c>
      <c r="Q15" s="36" t="n">
        <f aca="false">IF(M15=0,P15,P15*N15/M15)</f>
        <v>2014.98264307552</v>
      </c>
      <c r="R15" s="36" t="n">
        <f aca="false">IF(M15=0,P15,P15*O15/M15)</f>
        <v>2022.99703632068</v>
      </c>
      <c r="S15" s="30" t="n">
        <f aca="false">IFERROR(R15/P15-1,0)</f>
        <v>0.00797062098688661</v>
      </c>
    </row>
    <row r="16" customFormat="false" ht="15" hidden="false" customHeight="false" outlineLevel="0" collapsed="false">
      <c r="A16" s="18" t="s">
        <v>241</v>
      </c>
      <c r="B16" s="18" t="s">
        <v>121</v>
      </c>
      <c r="C16" s="18" t="s">
        <v>52</v>
      </c>
      <c r="D16" s="10" t="n">
        <f aca="false">INDEX(Eurostat!$L:$L,MATCH("S1311|"&amp;$A16,Eurostat!$A:$A,0))</f>
        <v>1682</v>
      </c>
      <c r="E16" s="35" t="n">
        <f aca="false">D16*(1+INDEX(Tests!$Q:$Q,MATCH("S1311|"&amp;$A16,Tests!$A:$A,0)))</f>
        <v>1749.51116823792</v>
      </c>
      <c r="F16" s="35" t="n">
        <f aca="false">E16*(1+INDEX(Tests!$R:$R,MATCH("S1311|"&amp;$A16,Tests!$A:$A,0)))</f>
        <v>1819.73206170584</v>
      </c>
      <c r="G16" s="10" t="n">
        <f aca="false">INDEX(Eurostat!$L:$L,MATCH("S1313|"&amp;$A16,Eurostat!$A:$A,0))</f>
        <v>0</v>
      </c>
      <c r="H16" s="35" t="n">
        <f aca="false">G16*(1+Hypothèses!$B$6)</f>
        <v>0</v>
      </c>
      <c r="I16" s="35" t="n">
        <f aca="false">H16*(1+Hypothèses!$C$6)</f>
        <v>0</v>
      </c>
      <c r="J16" s="10" t="n">
        <f aca="false">INDEX(Eurostat!$L:$L,MATCH("S1314|"&amp;$A16,Eurostat!$A:$A,0))</f>
        <v>0</v>
      </c>
      <c r="K16" s="35" t="n">
        <f aca="false">J16*(1+INDEX(Tests!$Q:$Q,MATCH("S1314|"&amp;$A16,Tests!$A:$A,0)))</f>
        <v>0</v>
      </c>
      <c r="L16" s="35" t="n">
        <f aca="false">K16*(1+INDEX(Tests!$R:$R,MATCH("S1314|"&amp;$A16,Tests!$A:$A,0)))</f>
        <v>0</v>
      </c>
      <c r="M16" s="19" t="n">
        <f aca="false">D16+G16+J16</f>
        <v>1682</v>
      </c>
      <c r="N16" s="19" t="n">
        <f aca="false">E16+H16+K16</f>
        <v>1749.51116823792</v>
      </c>
      <c r="O16" s="19" t="n">
        <f aca="false">F16+I16+L16</f>
        <v>1819.73206170584</v>
      </c>
      <c r="P16" s="10" t="n">
        <f aca="false">INDEX(Eurostat!$L:$L,MATCH("S13|"&amp;$A16,Eurostat!$A:$A,0))</f>
        <v>1682</v>
      </c>
      <c r="Q16" s="36" t="n">
        <f aca="false">IF(M16=0,P16,P16*N16/M16)</f>
        <v>1749.51116823792</v>
      </c>
      <c r="R16" s="36" t="n">
        <f aca="false">IF(M16=0,P16,P16*O16/M16)</f>
        <v>1819.73206170584</v>
      </c>
      <c r="S16" s="30" t="n">
        <f aca="false">IFERROR(R16/P16-1,0)</f>
        <v>0.0818858868643511</v>
      </c>
    </row>
    <row r="17" customFormat="false" ht="15" hidden="false" customHeight="false" outlineLevel="0" collapsed="false">
      <c r="A17" s="18" t="s">
        <v>243</v>
      </c>
      <c r="B17" s="18" t="s">
        <v>119</v>
      </c>
      <c r="C17" s="18" t="s">
        <v>52</v>
      </c>
      <c r="D17" s="10" t="n">
        <f aca="false">INDEX(Eurostat!$L:$L,MATCH("S1311|"&amp;$A17,Eurostat!$A:$A,0))</f>
        <v>2583</v>
      </c>
      <c r="E17" s="35" t="n">
        <f aca="false">D17*(1+INDEX(Tests!$Q:$Q,MATCH("S1311|"&amp;$A17,Tests!$A:$A,0)))</f>
        <v>2594.04361383476</v>
      </c>
      <c r="F17" s="35" t="n">
        <f aca="false">E17*(1+INDEX(Tests!$R:$R,MATCH("S1311|"&amp;$A17,Tests!$A:$A,0)))</f>
        <v>2605.13444462907</v>
      </c>
      <c r="G17" s="10" t="n">
        <f aca="false">INDEX(Eurostat!$L:$L,MATCH("S1313|"&amp;$A17,Eurostat!$A:$A,0))</f>
        <v>0</v>
      </c>
      <c r="H17" s="35" t="n">
        <f aca="false">G17*(1+Hypothèses!$B$6)</f>
        <v>0</v>
      </c>
      <c r="I17" s="35" t="n">
        <f aca="false">H17*(1+Hypothèses!$C$6)</f>
        <v>0</v>
      </c>
      <c r="J17" s="10" t="n">
        <f aca="false">INDEX(Eurostat!$L:$L,MATCH("S1314|"&amp;$A17,Eurostat!$A:$A,0))</f>
        <v>0</v>
      </c>
      <c r="K17" s="35" t="n">
        <f aca="false">J17*(1+INDEX(Tests!$Q:$Q,MATCH("S1314|"&amp;$A17,Tests!$A:$A,0)))</f>
        <v>0</v>
      </c>
      <c r="L17" s="35" t="n">
        <f aca="false">K17*(1+INDEX(Tests!$R:$R,MATCH("S1314|"&amp;$A17,Tests!$A:$A,0)))</f>
        <v>0</v>
      </c>
      <c r="M17" s="19" t="n">
        <f aca="false">D17+G17+J17</f>
        <v>2583</v>
      </c>
      <c r="N17" s="19" t="n">
        <f aca="false">E17+H17+K17</f>
        <v>2594.04361383476</v>
      </c>
      <c r="O17" s="19" t="n">
        <f aca="false">F17+I17+L17</f>
        <v>2605.13444462907</v>
      </c>
      <c r="P17" s="10" t="n">
        <f aca="false">INDEX(Eurostat!$L:$L,MATCH("S13|"&amp;$A17,Eurostat!$A:$A,0))</f>
        <v>2580</v>
      </c>
      <c r="Q17" s="36" t="n">
        <f aca="false">IF(M17=0,P17,P17*N17/M17)</f>
        <v>2591.03078733785</v>
      </c>
      <c r="R17" s="36" t="n">
        <f aca="false">IF(M17=0,P17,P17*O17/M17)</f>
        <v>2602.10873679558</v>
      </c>
      <c r="S17" s="30" t="n">
        <f aca="false">IFERROR(R17/P17-1,0)</f>
        <v>0.00856927782774597</v>
      </c>
    </row>
    <row r="18" customFormat="false" ht="15" hidden="false" customHeight="false" outlineLevel="0" collapsed="false">
      <c r="A18" s="18" t="s">
        <v>245</v>
      </c>
      <c r="B18" s="18" t="s">
        <v>123</v>
      </c>
      <c r="C18" s="18" t="s">
        <v>53</v>
      </c>
      <c r="D18" s="10" t="n">
        <f aca="false">INDEX(Eurostat!$L:$L,MATCH("S1311|"&amp;$A18,Eurostat!$A:$A,0))</f>
        <v>25717</v>
      </c>
      <c r="E18" s="35" t="n">
        <f aca="false">D18*(1+INDEX(Tests!$Q:$Q,MATCH("S1311|"&amp;$A18,Tests!$A:$A,0)))</f>
        <v>26040.9208277103</v>
      </c>
      <c r="F18" s="35" t="n">
        <f aca="false">E18*(1+INDEX(Tests!$R:$R,MATCH("S1311|"&amp;$A18,Tests!$A:$A,0)))</f>
        <v>26179.7440395861</v>
      </c>
      <c r="G18" s="10" t="n">
        <f aca="false">INDEX(Eurostat!$L:$L,MATCH("S1313|"&amp;$A18,Eurostat!$A:$A,0))</f>
        <v>3235</v>
      </c>
      <c r="H18" s="35" t="n">
        <f aca="false">G18*(1+Hypothèses!$B$6)</f>
        <v>3283.525</v>
      </c>
      <c r="I18" s="35" t="n">
        <f aca="false">H18*(1+Hypothèses!$C$6)</f>
        <v>3309.7932</v>
      </c>
      <c r="J18" s="10" t="n">
        <f aca="false">INDEX(Eurostat!$L:$L,MATCH("S1314|"&amp;$A18,Eurostat!$A:$A,0))</f>
        <v>0</v>
      </c>
      <c r="K18" s="35" t="n">
        <f aca="false">J18*(1+INDEX(Tests!$Q:$Q,MATCH("S1314|"&amp;$A18,Tests!$A:$A,0)))</f>
        <v>0</v>
      </c>
      <c r="L18" s="35" t="n">
        <f aca="false">K18*(1+INDEX(Tests!$R:$R,MATCH("S1314|"&amp;$A18,Tests!$A:$A,0)))</f>
        <v>0</v>
      </c>
      <c r="M18" s="19" t="n">
        <f aca="false">D18+G18+J18</f>
        <v>28952</v>
      </c>
      <c r="N18" s="19" t="n">
        <f aca="false">E18+H18+K18</f>
        <v>29324.4458277103</v>
      </c>
      <c r="O18" s="19" t="n">
        <f aca="false">F18+I18+L18</f>
        <v>29489.5372395861</v>
      </c>
      <c r="P18" s="10" t="n">
        <f aca="false">INDEX(Eurostat!$L:$L,MATCH("S13|"&amp;$A18,Eurostat!$A:$A,0))</f>
        <v>28896</v>
      </c>
      <c r="Q18" s="36" t="n">
        <f aca="false">IF(M18=0,P18,P18*N18/M18)</f>
        <v>29267.7254295909</v>
      </c>
      <c r="R18" s="36" t="n">
        <f aca="false">IF(M18=0,P18,P18*O18/M18)</f>
        <v>29432.4975157185</v>
      </c>
      <c r="S18" s="30" t="n">
        <f aca="false">IFERROR(R18/P18-1,0)</f>
        <v>0.0185664976369901</v>
      </c>
    </row>
    <row r="19" customFormat="false" ht="15" hidden="false" customHeight="false" outlineLevel="0" collapsed="false">
      <c r="A19" s="18" t="s">
        <v>247</v>
      </c>
      <c r="B19" s="18" t="s">
        <v>124</v>
      </c>
      <c r="C19" s="18" t="s">
        <v>53</v>
      </c>
      <c r="D19" s="10" t="n">
        <f aca="false">INDEX(Eurostat!$L:$L,MATCH("S1311|"&amp;$A19,Eurostat!$A:$A,0))</f>
        <v>1122</v>
      </c>
      <c r="E19" s="35" t="n">
        <f aca="false">D19*(1+INDEX(Tests!$Q:$Q,MATCH("S1311|"&amp;$A19,Tests!$A:$A,0)))</f>
        <v>1127.82554517134</v>
      </c>
      <c r="F19" s="35" t="n">
        <f aca="false">E19*(1+INDEX(Tests!$R:$R,MATCH("S1311|"&amp;$A19,Tests!$A:$A,0)))</f>
        <v>1019.47040498442</v>
      </c>
      <c r="G19" s="10" t="n">
        <f aca="false">INDEX(Eurostat!$L:$L,MATCH("S1313|"&amp;$A19,Eurostat!$A:$A,0))</f>
        <v>7090</v>
      </c>
      <c r="H19" s="35" t="n">
        <f aca="false">G19*(1+Hypothèses!$B$6)</f>
        <v>7196.35</v>
      </c>
      <c r="I19" s="35" t="n">
        <f aca="false">H19*(1+Hypothèses!$C$6)</f>
        <v>7253.9208</v>
      </c>
      <c r="J19" s="10" t="n">
        <f aca="false">INDEX(Eurostat!$L:$L,MATCH("S1314|"&amp;$A19,Eurostat!$A:$A,0))</f>
        <v>0</v>
      </c>
      <c r="K19" s="35" t="n">
        <f aca="false">J19*(1+INDEX(Tests!$Q:$Q,MATCH("S1314|"&amp;$A19,Tests!$A:$A,0)))</f>
        <v>0</v>
      </c>
      <c r="L19" s="35" t="n">
        <f aca="false">K19*(1+INDEX(Tests!$R:$R,MATCH("S1314|"&amp;$A19,Tests!$A:$A,0)))</f>
        <v>0</v>
      </c>
      <c r="M19" s="19" t="n">
        <f aca="false">D19+G19+J19</f>
        <v>8212</v>
      </c>
      <c r="N19" s="19" t="n">
        <f aca="false">E19+H19+K19</f>
        <v>8324.17554517134</v>
      </c>
      <c r="O19" s="19" t="n">
        <f aca="false">F19+I19+L19</f>
        <v>8273.39120498442</v>
      </c>
      <c r="P19" s="10" t="n">
        <f aca="false">INDEX(Eurostat!$L:$L,MATCH("S13|"&amp;$A19,Eurostat!$A:$A,0))</f>
        <v>7937</v>
      </c>
      <c r="Q19" s="36" t="n">
        <f aca="false">IF(M19=0,P19,P19*N19/M19)</f>
        <v>8045.41905772344</v>
      </c>
      <c r="R19" s="36" t="n">
        <f aca="false">IF(M19=0,P19,P19*O19/M19)</f>
        <v>7996.33536214824</v>
      </c>
      <c r="S19" s="30" t="n">
        <f aca="false">IFERROR(R19/P19-1,0)</f>
        <v>0.00747579213156646</v>
      </c>
    </row>
    <row r="20" customFormat="false" ht="15" hidden="false" customHeight="false" outlineLevel="0" collapsed="false">
      <c r="A20" s="18" t="s">
        <v>249</v>
      </c>
      <c r="B20" s="18" t="s">
        <v>126</v>
      </c>
      <c r="C20" s="18" t="s">
        <v>54</v>
      </c>
      <c r="D20" s="10" t="n">
        <f aca="false">INDEX(Eurostat!$L:$L,MATCH("S1311|"&amp;$A20,Eurostat!$A:$A,0))</f>
        <v>8352</v>
      </c>
      <c r="E20" s="35" t="n">
        <f aca="false">D20*(1+INDEX(Tests!$Q:$Q,MATCH("S1311|"&amp;$A20,Tests!$A:$A,0)))</f>
        <v>8734.28421970358</v>
      </c>
      <c r="F20" s="35" t="n">
        <f aca="false">E20*(1+INDEX(Tests!$R:$R,MATCH("S1311|"&amp;$A20,Tests!$A:$A,0)))</f>
        <v>9054.6748038361</v>
      </c>
      <c r="G20" s="10" t="n">
        <f aca="false">INDEX(Eurostat!$L:$L,MATCH("S1313|"&amp;$A20,Eurostat!$A:$A,0))</f>
        <v>0</v>
      </c>
      <c r="H20" s="35" t="n">
        <f aca="false">G20*(1+Hypothèses!$B$6)</f>
        <v>0</v>
      </c>
      <c r="I20" s="35" t="n">
        <f aca="false">H20*(1+Hypothèses!$C$6)</f>
        <v>0</v>
      </c>
      <c r="J20" s="10" t="n">
        <f aca="false">INDEX(Eurostat!$L:$L,MATCH("S1314|"&amp;$A20,Eurostat!$A:$A,0))</f>
        <v>0</v>
      </c>
      <c r="K20" s="35" t="n">
        <f aca="false">J20*(1+INDEX(Tests!$Q:$Q,MATCH("S1314|"&amp;$A20,Tests!$A:$A,0)))</f>
        <v>0</v>
      </c>
      <c r="L20" s="35" t="n">
        <f aca="false">K20*(1+INDEX(Tests!$R:$R,MATCH("S1314|"&amp;$A20,Tests!$A:$A,0)))</f>
        <v>0</v>
      </c>
      <c r="M20" s="19" t="n">
        <f aca="false">D20+G20+J20</f>
        <v>8352</v>
      </c>
      <c r="N20" s="19" t="n">
        <f aca="false">E20+H20+K20</f>
        <v>8734.28421970358</v>
      </c>
      <c r="O20" s="19" t="n">
        <f aca="false">F20+I20+L20</f>
        <v>9054.6748038361</v>
      </c>
      <c r="P20" s="10" t="n">
        <f aca="false">INDEX(Eurostat!$L:$L,MATCH("S13|"&amp;$A20,Eurostat!$A:$A,0))</f>
        <v>8295</v>
      </c>
      <c r="Q20" s="36" t="n">
        <f aca="false">IF(M20=0,P20,P20*N20/M20)</f>
        <v>8674.67523975589</v>
      </c>
      <c r="R20" s="36" t="n">
        <f aca="false">IF(M20=0,P20,P20*O20/M20)</f>
        <v>8992.87925021796</v>
      </c>
      <c r="S20" s="30" t="n">
        <f aca="false">IFERROR(R20/P20-1,0)</f>
        <v>0.0841325196163907</v>
      </c>
    </row>
    <row r="21" customFormat="false" ht="15" hidden="false" customHeight="false" outlineLevel="0" collapsed="false">
      <c r="A21" s="18" t="s">
        <v>251</v>
      </c>
      <c r="B21" s="18" t="s">
        <v>127</v>
      </c>
      <c r="C21" s="18" t="s">
        <v>54</v>
      </c>
      <c r="D21" s="10" t="n">
        <f aca="false">INDEX(Eurostat!$L:$L,MATCH("S1311|"&amp;$A21,Eurostat!$A:$A,0))</f>
        <v>5120</v>
      </c>
      <c r="E21" s="35" t="n">
        <f aca="false">D21*(1+INDEX(Tests!$Q:$Q,MATCH("S1311|"&amp;$A21,Tests!$A:$A,0)))</f>
        <v>5366.42264914055</v>
      </c>
      <c r="F21" s="35" t="n">
        <f aca="false">E21*(1+INDEX(Tests!$R:$R,MATCH("S1311|"&amp;$A21,Tests!$A:$A,0)))</f>
        <v>5699.81799797775</v>
      </c>
      <c r="G21" s="10" t="n">
        <f aca="false">INDEX(Eurostat!$L:$L,MATCH("S1313|"&amp;$A21,Eurostat!$A:$A,0))</f>
        <v>0</v>
      </c>
      <c r="H21" s="35" t="n">
        <f aca="false">G21*(1+Hypothèses!$B$6)</f>
        <v>0</v>
      </c>
      <c r="I21" s="35" t="n">
        <f aca="false">H21*(1+Hypothèses!$C$6)</f>
        <v>0</v>
      </c>
      <c r="J21" s="10" t="n">
        <f aca="false">INDEX(Eurostat!$L:$L,MATCH("S1314|"&amp;$A21,Eurostat!$A:$A,0))</f>
        <v>0</v>
      </c>
      <c r="K21" s="35" t="n">
        <f aca="false">J21*(1+INDEX(Tests!$Q:$Q,MATCH("S1314|"&amp;$A21,Tests!$A:$A,0)))</f>
        <v>0</v>
      </c>
      <c r="L21" s="35" t="n">
        <f aca="false">K21*(1+INDEX(Tests!$R:$R,MATCH("S1314|"&amp;$A21,Tests!$A:$A,0)))</f>
        <v>0</v>
      </c>
      <c r="M21" s="19" t="n">
        <f aca="false">D21+G21+J21</f>
        <v>5120</v>
      </c>
      <c r="N21" s="19" t="n">
        <f aca="false">E21+H21+K21</f>
        <v>5366.42264914055</v>
      </c>
      <c r="O21" s="19" t="n">
        <f aca="false">F21+I21+L21</f>
        <v>5699.81799797775</v>
      </c>
      <c r="P21" s="10" t="n">
        <f aca="false">INDEX(Eurostat!$L:$L,MATCH("S13|"&amp;$A21,Eurostat!$A:$A,0))</f>
        <v>5120</v>
      </c>
      <c r="Q21" s="36" t="n">
        <f aca="false">IF(M21=0,P21,P21*N21/M21)</f>
        <v>5366.42264914055</v>
      </c>
      <c r="R21" s="36" t="n">
        <f aca="false">IF(M21=0,P21,P21*O21/M21)</f>
        <v>5699.81799797775</v>
      </c>
      <c r="S21" s="30" t="n">
        <f aca="false">IFERROR(R21/P21-1,0)</f>
        <v>0.11324570273003</v>
      </c>
    </row>
    <row r="22" customFormat="false" ht="15" hidden="false" customHeight="false" outlineLevel="0" collapsed="false">
      <c r="A22" s="18" t="s">
        <v>253</v>
      </c>
      <c r="B22" s="18" t="s">
        <v>254</v>
      </c>
      <c r="C22" s="18" t="s">
        <v>53</v>
      </c>
      <c r="D22" s="10" t="n">
        <f aca="false">INDEX(Eurostat!$L:$L,MATCH("S1311|"&amp;$A22,Eurostat!$A:$A,0))</f>
        <v>0</v>
      </c>
      <c r="E22" s="35" t="n">
        <f aca="false">D22*(1+INDEX(Tests!$Q:$Q,MATCH("S1311|"&amp;$A22,Tests!$A:$A,0)))</f>
        <v>0</v>
      </c>
      <c r="F22" s="35" t="n">
        <f aca="false">E22*(1+INDEX(Tests!$R:$R,MATCH("S1311|"&amp;$A22,Tests!$A:$A,0)))</f>
        <v>0</v>
      </c>
      <c r="G22" s="10" t="n">
        <f aca="false">INDEX(Eurostat!$L:$L,MATCH("S1313|"&amp;$A22,Eurostat!$A:$A,0))</f>
        <v>0</v>
      </c>
      <c r="H22" s="35" t="n">
        <f aca="false">G22*(1+Hypothèses!$B$6)</f>
        <v>0</v>
      </c>
      <c r="I22" s="35" t="n">
        <f aca="false">H22*(1+Hypothèses!$C$6)</f>
        <v>0</v>
      </c>
      <c r="J22" s="10" t="n">
        <f aca="false">INDEX(Eurostat!$L:$L,MATCH("S1314|"&amp;$A22,Eurostat!$A:$A,0))</f>
        <v>0</v>
      </c>
      <c r="K22" s="35" t="n">
        <f aca="false">J22*(1+INDEX(Tests!$Q:$Q,MATCH("S1314|"&amp;$A22,Tests!$A:$A,0)))</f>
        <v>0</v>
      </c>
      <c r="L22" s="35" t="n">
        <f aca="false">K22*(1+INDEX(Tests!$R:$R,MATCH("S1314|"&amp;$A22,Tests!$A:$A,0)))</f>
        <v>0</v>
      </c>
      <c r="M22" s="19" t="n">
        <f aca="false">D22+G22+J22</f>
        <v>0</v>
      </c>
      <c r="N22" s="19" t="n">
        <f aca="false">E22+H22+K22</f>
        <v>0</v>
      </c>
      <c r="O22" s="19" t="n">
        <f aca="false">F22+I22+L22</f>
        <v>0</v>
      </c>
      <c r="P22" s="10" t="n">
        <f aca="false">INDEX(Eurostat!$L:$L,MATCH("S13|"&amp;$A22,Eurostat!$A:$A,0))</f>
        <v>0</v>
      </c>
      <c r="Q22" s="36" t="n">
        <f aca="false">IF(M22=0,P22,P22*N22/M22)</f>
        <v>0</v>
      </c>
      <c r="R22" s="36" t="n">
        <f aca="false">IF(M22=0,P22,P22*O22/M22)</f>
        <v>0</v>
      </c>
      <c r="S22" s="30" t="n">
        <f aca="false">IFERROR(R22/P22-1,0)</f>
        <v>0</v>
      </c>
    </row>
    <row r="23" customFormat="false" ht="15" hidden="false" customHeight="false" outlineLevel="0" collapsed="false">
      <c r="A23" s="18" t="s">
        <v>256</v>
      </c>
      <c r="B23" s="18" t="s">
        <v>125</v>
      </c>
      <c r="C23" s="18" t="s">
        <v>53</v>
      </c>
      <c r="D23" s="10" t="n">
        <f aca="false">INDEX(Eurostat!$L:$L,MATCH("S1311|"&amp;$A23,Eurostat!$A:$A,0))</f>
        <v>1865</v>
      </c>
      <c r="E23" s="35" t="n">
        <f aca="false">D23*(1+INDEX(Tests!$Q:$Q,MATCH("S1311|"&amp;$A23,Tests!$A:$A,0)))</f>
        <v>1957.8681239868</v>
      </c>
      <c r="F23" s="35" t="n">
        <f aca="false">E23*(1+INDEX(Tests!$R:$R,MATCH("S1311|"&amp;$A23,Tests!$A:$A,0)))</f>
        <v>2055.36063856493</v>
      </c>
      <c r="G23" s="10" t="n">
        <f aca="false">INDEX(Eurostat!$L:$L,MATCH("S1313|"&amp;$A23,Eurostat!$A:$A,0))</f>
        <v>0</v>
      </c>
      <c r="H23" s="35" t="n">
        <f aca="false">G23*(1+Hypothèses!$B$6)</f>
        <v>0</v>
      </c>
      <c r="I23" s="35" t="n">
        <f aca="false">H23*(1+Hypothèses!$C$6)</f>
        <v>0</v>
      </c>
      <c r="J23" s="10" t="n">
        <f aca="false">INDEX(Eurostat!$L:$L,MATCH("S1314|"&amp;$A23,Eurostat!$A:$A,0))</f>
        <v>0</v>
      </c>
      <c r="K23" s="35" t="n">
        <f aca="false">J23*(1+INDEX(Tests!$Q:$Q,MATCH("S1314|"&amp;$A23,Tests!$A:$A,0)))</f>
        <v>0</v>
      </c>
      <c r="L23" s="35" t="n">
        <f aca="false">K23*(1+INDEX(Tests!$R:$R,MATCH("S1314|"&amp;$A23,Tests!$A:$A,0)))</f>
        <v>0</v>
      </c>
      <c r="M23" s="19" t="n">
        <f aca="false">D23+G23+J23</f>
        <v>1865</v>
      </c>
      <c r="N23" s="19" t="n">
        <f aca="false">E23+H23+K23</f>
        <v>1957.8681239868</v>
      </c>
      <c r="O23" s="19" t="n">
        <f aca="false">F23+I23+L23</f>
        <v>2055.36063856493</v>
      </c>
      <c r="P23" s="10" t="n">
        <f aca="false">INDEX(Eurostat!$L:$L,MATCH("S13|"&amp;$A23,Eurostat!$A:$A,0))</f>
        <v>1865</v>
      </c>
      <c r="Q23" s="36" t="n">
        <f aca="false">IF(M23=0,P23,P23*N23/M23)</f>
        <v>1957.8681239868</v>
      </c>
      <c r="R23" s="36" t="n">
        <f aca="false">IF(M23=0,P23,P23*O23/M23)</f>
        <v>2055.36063856493</v>
      </c>
      <c r="S23" s="30" t="n">
        <f aca="false">IFERROR(R23/P23-1,0)</f>
        <v>0.102070047487897</v>
      </c>
    </row>
    <row r="24" customFormat="false" ht="15" hidden="false" customHeight="false" outlineLevel="0" collapsed="false">
      <c r="A24" s="18" t="s">
        <v>258</v>
      </c>
      <c r="B24" s="18" t="s">
        <v>88</v>
      </c>
      <c r="C24" s="18" t="s">
        <v>47</v>
      </c>
      <c r="D24" s="10" t="n">
        <f aca="false">INDEX(Eurostat!$L:$L,MATCH("S1311|"&amp;$A24,Eurostat!$A:$A,0))</f>
        <v>50912</v>
      </c>
      <c r="E24" s="35" t="n">
        <f aca="false">D24*(1+INDEX(Tests!$Q:$Q,MATCH("S1311|"&amp;$A24,Tests!$A:$A,0)))</f>
        <v>51245.422647566</v>
      </c>
      <c r="F24" s="35" t="n">
        <f aca="false">E24*(1+INDEX(Tests!$R:$R,MATCH("S1311|"&amp;$A24,Tests!$A:$A,0)))</f>
        <v>51581.0288797862</v>
      </c>
      <c r="G24" s="10" t="n">
        <f aca="false">INDEX(Eurostat!$L:$L,MATCH("S1313|"&amp;$A24,Eurostat!$A:$A,0))</f>
        <v>4248</v>
      </c>
      <c r="H24" s="35" t="n">
        <f aca="false">G24*(1+Hypothèses!$B$6)</f>
        <v>4311.72</v>
      </c>
      <c r="I24" s="35" t="n">
        <f aca="false">H24*(1+Hypothèses!$C$6)</f>
        <v>4346.21376</v>
      </c>
      <c r="J24" s="10" t="n">
        <f aca="false">INDEX(Eurostat!$L:$L,MATCH("S1314|"&amp;$A24,Eurostat!$A:$A,0))</f>
        <v>560</v>
      </c>
      <c r="K24" s="35" t="n">
        <f aca="false">J24*(1+INDEX(Tests!$Q:$Q,MATCH("S1314|"&amp;$A24,Tests!$A:$A,0)))</f>
        <v>560</v>
      </c>
      <c r="L24" s="35" t="n">
        <f aca="false">K24*(1+INDEX(Tests!$R:$R,MATCH("S1314|"&amp;$A24,Tests!$A:$A,0)))</f>
        <v>560</v>
      </c>
      <c r="M24" s="19" t="n">
        <f aca="false">D24+G24+J24</f>
        <v>55720</v>
      </c>
      <c r="N24" s="19" t="n">
        <f aca="false">E24+H24+K24</f>
        <v>56117.142647566</v>
      </c>
      <c r="O24" s="19" t="n">
        <f aca="false">F24+I24+L24</f>
        <v>56487.2426397862</v>
      </c>
      <c r="P24" s="10" t="n">
        <f aca="false">INDEX(Eurostat!$L:$L,MATCH("S13|"&amp;$A24,Eurostat!$A:$A,0))</f>
        <v>45257</v>
      </c>
      <c r="Q24" s="36" t="n">
        <f aca="false">IF(M24=0,P24,P24*N24/M24)</f>
        <v>45579.5679253571</v>
      </c>
      <c r="R24" s="36" t="n">
        <f aca="false">IF(M24=0,P24,P24*O24/M24)</f>
        <v>45880.1712158795</v>
      </c>
      <c r="S24" s="30" t="n">
        <f aca="false">IFERROR(R24/P24-1,0)</f>
        <v>0.0137696094721136</v>
      </c>
    </row>
    <row r="25" customFormat="false" ht="15" hidden="false" customHeight="false" outlineLevel="0" collapsed="false">
      <c r="A25" s="18" t="s">
        <v>260</v>
      </c>
      <c r="B25" s="18" t="s">
        <v>91</v>
      </c>
      <c r="C25" s="18" t="s">
        <v>47</v>
      </c>
      <c r="D25" s="10" t="n">
        <f aca="false">INDEX(Eurostat!$L:$L,MATCH("S1311|"&amp;$A25,Eurostat!$A:$A,0))</f>
        <v>4149</v>
      </c>
      <c r="E25" s="35" t="n">
        <f aca="false">D25*(1+INDEX(Tests!$Q:$Q,MATCH("S1311|"&amp;$A25,Tests!$A:$A,0)))</f>
        <v>4197.16046870863</v>
      </c>
      <c r="F25" s="35" t="n">
        <f aca="false">E25*(1+INDEX(Tests!$R:$R,MATCH("S1311|"&amp;$A25,Tests!$A:$A,0)))</f>
        <v>4245.87997109918</v>
      </c>
      <c r="G25" s="10" t="n">
        <f aca="false">INDEX(Eurostat!$L:$L,MATCH("S1313|"&amp;$A25,Eurostat!$A:$A,0))</f>
        <v>3028</v>
      </c>
      <c r="H25" s="35" t="n">
        <f aca="false">G25*(1+Hypothèses!$B$6)</f>
        <v>3073.42</v>
      </c>
      <c r="I25" s="35" t="n">
        <f aca="false">H25*(1+Hypothèses!$C$6)</f>
        <v>3098.00736</v>
      </c>
      <c r="J25" s="10" t="n">
        <f aca="false">INDEX(Eurostat!$L:$L,MATCH("S1314|"&amp;$A25,Eurostat!$A:$A,0))</f>
        <v>0</v>
      </c>
      <c r="K25" s="35" t="n">
        <f aca="false">J25*(1+INDEX(Tests!$Q:$Q,MATCH("S1314|"&amp;$A25,Tests!$A:$A,0)))</f>
        <v>0</v>
      </c>
      <c r="L25" s="35" t="n">
        <f aca="false">K25*(1+INDEX(Tests!$R:$R,MATCH("S1314|"&amp;$A25,Tests!$A:$A,0)))</f>
        <v>0</v>
      </c>
      <c r="M25" s="19" t="n">
        <f aca="false">D25+G25+J25</f>
        <v>7177</v>
      </c>
      <c r="N25" s="19" t="n">
        <f aca="false">E25+H25+K25</f>
        <v>7270.58046870863</v>
      </c>
      <c r="O25" s="19" t="n">
        <f aca="false">F25+I25+L25</f>
        <v>7343.88733109918</v>
      </c>
      <c r="P25" s="10" t="n">
        <f aca="false">INDEX(Eurostat!$L:$L,MATCH("S13|"&amp;$A25,Eurostat!$A:$A,0))</f>
        <v>6199</v>
      </c>
      <c r="Q25" s="36" t="n">
        <f aca="false">IF(M25=0,P25,P25*N25/M25)</f>
        <v>6279.82838588893</v>
      </c>
      <c r="R25" s="36" t="n">
        <f aca="false">IF(M25=0,P25,P25*O25/M25)</f>
        <v>6343.14582213791</v>
      </c>
      <c r="S25" s="30" t="n">
        <f aca="false">IFERROR(R25/P25-1,0)</f>
        <v>0.0232530766475094</v>
      </c>
    </row>
    <row r="26" customFormat="false" ht="15" hidden="false" customHeight="false" outlineLevel="0" collapsed="false">
      <c r="A26" s="18" t="s">
        <v>262</v>
      </c>
      <c r="B26" s="18" t="s">
        <v>107</v>
      </c>
      <c r="C26" s="18" t="s">
        <v>50</v>
      </c>
      <c r="D26" s="10" t="n">
        <f aca="false">INDEX(Eurostat!$L:$L,MATCH("S1311|"&amp;$A26,Eurostat!$A:$A,0))</f>
        <v>12881</v>
      </c>
      <c r="E26" s="35" t="n">
        <f aca="false">D26*(1+INDEX(Tests!$Q:$Q,MATCH("S1311|"&amp;$A26,Tests!$A:$A,0)))</f>
        <v>15746.0291844253</v>
      </c>
      <c r="F26" s="35" t="n">
        <f aca="false">E26*(1+INDEX(Tests!$R:$R,MATCH("S1311|"&amp;$A26,Tests!$A:$A,0)))</f>
        <v>13154.5688795781</v>
      </c>
      <c r="G26" s="10" t="n">
        <f aca="false">INDEX(Eurostat!$L:$L,MATCH("S1313|"&amp;$A26,Eurostat!$A:$A,0))</f>
        <v>2855</v>
      </c>
      <c r="H26" s="35" t="n">
        <f aca="false">G26*(1+Hypothèses!$B$6)</f>
        <v>2897.825</v>
      </c>
      <c r="I26" s="35" t="n">
        <f aca="false">H26*(1+Hypothèses!$C$6)</f>
        <v>2921.0076</v>
      </c>
      <c r="J26" s="10" t="n">
        <f aca="false">INDEX(Eurostat!$L:$L,MATCH("S1314|"&amp;$A26,Eurostat!$A:$A,0))</f>
        <v>0</v>
      </c>
      <c r="K26" s="35" t="n">
        <f aca="false">J26*(1+INDEX(Tests!$Q:$Q,MATCH("S1314|"&amp;$A26,Tests!$A:$A,0)))</f>
        <v>0</v>
      </c>
      <c r="L26" s="35" t="n">
        <f aca="false">K26*(1+INDEX(Tests!$R:$R,MATCH("S1314|"&amp;$A26,Tests!$A:$A,0)))</f>
        <v>0</v>
      </c>
      <c r="M26" s="19" t="n">
        <f aca="false">D26+G26+J26</f>
        <v>15736</v>
      </c>
      <c r="N26" s="19" t="n">
        <f aca="false">E26+H26+K26</f>
        <v>18643.8541844253</v>
      </c>
      <c r="O26" s="19" t="n">
        <f aca="false">F26+I26+L26</f>
        <v>16075.5764795781</v>
      </c>
      <c r="P26" s="10" t="n">
        <f aca="false">INDEX(Eurostat!$L:$L,MATCH("S13|"&amp;$A26,Eurostat!$A:$A,0))</f>
        <v>15461</v>
      </c>
      <c r="Q26" s="36" t="n">
        <f aca="false">IF(M26=0,P26,P26*N26/M26)</f>
        <v>18318.0369563676</v>
      </c>
      <c r="R26" s="36" t="n">
        <f aca="false">IF(M26=0,P26,P26*O26/M26)</f>
        <v>15794.6420914309</v>
      </c>
      <c r="S26" s="30" t="n">
        <f aca="false">IFERROR(R26/P26-1,0)</f>
        <v>0.0215795932624634</v>
      </c>
    </row>
    <row r="27" customFormat="false" ht="15" hidden="false" customHeight="false" outlineLevel="0" collapsed="false">
      <c r="A27" s="18" t="s">
        <v>264</v>
      </c>
      <c r="B27" s="18" t="s">
        <v>94</v>
      </c>
      <c r="C27" s="18" t="s">
        <v>47</v>
      </c>
      <c r="D27" s="10" t="n">
        <f aca="false">INDEX(Eurostat!$L:$L,MATCH("S1311|"&amp;$A27,Eurostat!$A:$A,0))</f>
        <v>1574</v>
      </c>
      <c r="E27" s="35" t="n">
        <f aca="false">D27*(1+INDEX(Tests!$Q:$Q,MATCH("S1311|"&amp;$A27,Tests!$A:$A,0)))</f>
        <v>1574</v>
      </c>
      <c r="F27" s="35" t="n">
        <f aca="false">E27*(1+INDEX(Tests!$R:$R,MATCH("S1311|"&amp;$A27,Tests!$A:$A,0)))</f>
        <v>1574</v>
      </c>
      <c r="G27" s="10" t="n">
        <f aca="false">INDEX(Eurostat!$L:$L,MATCH("S1313|"&amp;$A27,Eurostat!$A:$A,0))</f>
        <v>52</v>
      </c>
      <c r="H27" s="35" t="n">
        <f aca="false">G27*(1+Hypothèses!$B$6)</f>
        <v>52.78</v>
      </c>
      <c r="I27" s="35" t="n">
        <f aca="false">H27*(1+Hypothèses!$C$6)</f>
        <v>53.20224</v>
      </c>
      <c r="J27" s="10" t="n">
        <f aca="false">INDEX(Eurostat!$L:$L,MATCH("S1314|"&amp;$A27,Eurostat!$A:$A,0))</f>
        <v>0</v>
      </c>
      <c r="K27" s="35" t="n">
        <f aca="false">J27*(1+INDEX(Tests!$Q:$Q,MATCH("S1314|"&amp;$A27,Tests!$A:$A,0)))</f>
        <v>0</v>
      </c>
      <c r="L27" s="35" t="n">
        <f aca="false">K27*(1+INDEX(Tests!$R:$R,MATCH("S1314|"&amp;$A27,Tests!$A:$A,0)))</f>
        <v>0</v>
      </c>
      <c r="M27" s="19" t="n">
        <f aca="false">D27+G27+J27</f>
        <v>1626</v>
      </c>
      <c r="N27" s="19" t="n">
        <f aca="false">E27+H27+K27</f>
        <v>1626.78</v>
      </c>
      <c r="O27" s="19" t="n">
        <f aca="false">F27+I27+L27</f>
        <v>1627.20224</v>
      </c>
      <c r="P27" s="10" t="n">
        <f aca="false">INDEX(Eurostat!$L:$L,MATCH("S13|"&amp;$A27,Eurostat!$A:$A,0))</f>
        <v>1625</v>
      </c>
      <c r="Q27" s="36" t="n">
        <f aca="false">IF(M27=0,P27,P27*N27/M27)</f>
        <v>1625.7795202952</v>
      </c>
      <c r="R27" s="36" t="n">
        <f aca="false">IF(M27=0,P27,P27*O27/M27)</f>
        <v>1626.20150061501</v>
      </c>
      <c r="S27" s="30" t="n">
        <f aca="false">IFERROR(R27/P27-1,0)</f>
        <v>0.000739384993849956</v>
      </c>
    </row>
    <row r="28" customFormat="false" ht="15" hidden="false" customHeight="false" outlineLevel="0" collapsed="false">
      <c r="A28" s="18" t="s">
        <v>266</v>
      </c>
      <c r="B28" s="18" t="s">
        <v>96</v>
      </c>
      <c r="C28" s="18" t="s">
        <v>48</v>
      </c>
      <c r="D28" s="10" t="n">
        <f aca="false">INDEX(Eurostat!$L:$L,MATCH("S1311|"&amp;$A28,Eurostat!$A:$A,0))</f>
        <v>25866</v>
      </c>
      <c r="E28" s="35" t="n">
        <f aca="false">D28*(1+INDEX(Tests!$Q:$Q,MATCH("S1311|"&amp;$A28,Tests!$A:$A,0)))</f>
        <v>26603.9104117564</v>
      </c>
      <c r="F28" s="35" t="n">
        <f aca="false">E28*(1+INDEX(Tests!$R:$R,MATCH("S1311|"&amp;$A28,Tests!$A:$A,0)))</f>
        <v>27362.8720790522</v>
      </c>
      <c r="G28" s="10" t="n">
        <f aca="false">INDEX(Eurostat!$L:$L,MATCH("S1313|"&amp;$A28,Eurostat!$A:$A,0))</f>
        <v>36968</v>
      </c>
      <c r="H28" s="35" t="n">
        <f aca="false">G28*(1+Hypothèses!$B$6)</f>
        <v>37522.52</v>
      </c>
      <c r="I28" s="35" t="n">
        <f aca="false">H28*(1+Hypothèses!$C$6)</f>
        <v>37822.70016</v>
      </c>
      <c r="J28" s="10" t="n">
        <f aca="false">INDEX(Eurostat!$L:$L,MATCH("S1314|"&amp;$A28,Eurostat!$A:$A,0))</f>
        <v>0</v>
      </c>
      <c r="K28" s="35" t="n">
        <f aca="false">J28*(1+INDEX(Tests!$Q:$Q,MATCH("S1314|"&amp;$A28,Tests!$A:$A,0)))</f>
        <v>0</v>
      </c>
      <c r="L28" s="35" t="n">
        <f aca="false">K28*(1+INDEX(Tests!$R:$R,MATCH("S1314|"&amp;$A28,Tests!$A:$A,0)))</f>
        <v>0</v>
      </c>
      <c r="M28" s="19" t="n">
        <f aca="false">D28+G28+J28</f>
        <v>62834</v>
      </c>
      <c r="N28" s="19" t="n">
        <f aca="false">E28+H28+K28</f>
        <v>64126.4304117564</v>
      </c>
      <c r="O28" s="19" t="n">
        <f aca="false">F28+I28+L28</f>
        <v>65185.5722390522</v>
      </c>
      <c r="P28" s="10" t="n">
        <f aca="false">INDEX(Eurostat!$L:$L,MATCH("S13|"&amp;$A28,Eurostat!$A:$A,0))</f>
        <v>60689</v>
      </c>
      <c r="Q28" s="36" t="n">
        <f aca="false">IF(M28=0,P28,P28*N28/M28)</f>
        <v>61937.3099796143</v>
      </c>
      <c r="R28" s="36" t="n">
        <f aca="false">IF(M28=0,P28,P28*O28/M28)</f>
        <v>62960.2952798777</v>
      </c>
      <c r="S28" s="30" t="n">
        <f aca="false">IFERROR(R28/P28-1,0)</f>
        <v>0.0374251557922805</v>
      </c>
    </row>
    <row r="29" customFormat="false" ht="15" hidden="false" customHeight="false" outlineLevel="0" collapsed="false">
      <c r="A29" s="18" t="s">
        <v>268</v>
      </c>
      <c r="B29" s="18" t="s">
        <v>95</v>
      </c>
      <c r="C29" s="18" t="s">
        <v>47</v>
      </c>
      <c r="D29" s="10" t="n">
        <f aca="false">INDEX(Eurostat!$L:$L,MATCH("S1311|"&amp;$A29,Eurostat!$A:$A,0))</f>
        <v>765</v>
      </c>
      <c r="E29" s="35" t="n">
        <f aca="false">D29*(1+INDEX(Tests!$Q:$Q,MATCH("S1311|"&amp;$A29,Tests!$A:$A,0)))</f>
        <v>765</v>
      </c>
      <c r="F29" s="35" t="n">
        <f aca="false">E29*(1+INDEX(Tests!$R:$R,MATCH("S1311|"&amp;$A29,Tests!$A:$A,0)))</f>
        <v>765</v>
      </c>
      <c r="G29" s="10" t="n">
        <f aca="false">INDEX(Eurostat!$L:$L,MATCH("S1313|"&amp;$A29,Eurostat!$A:$A,0))</f>
        <v>905</v>
      </c>
      <c r="H29" s="35" t="n">
        <f aca="false">G29*(1+Hypothèses!$B$6)</f>
        <v>918.575</v>
      </c>
      <c r="I29" s="35" t="n">
        <f aca="false">H29*(1+Hypothèses!$C$6)</f>
        <v>925.9236</v>
      </c>
      <c r="J29" s="10" t="n">
        <f aca="false">INDEX(Eurostat!$L:$L,MATCH("S1314|"&amp;$A29,Eurostat!$A:$A,0))</f>
        <v>0</v>
      </c>
      <c r="K29" s="35" t="n">
        <f aca="false">J29*(1+INDEX(Tests!$Q:$Q,MATCH("S1314|"&amp;$A29,Tests!$A:$A,0)))</f>
        <v>0</v>
      </c>
      <c r="L29" s="35" t="n">
        <f aca="false">K29*(1+INDEX(Tests!$R:$R,MATCH("S1314|"&amp;$A29,Tests!$A:$A,0)))</f>
        <v>0</v>
      </c>
      <c r="M29" s="19" t="n">
        <f aca="false">D29+G29+J29</f>
        <v>1670</v>
      </c>
      <c r="N29" s="19" t="n">
        <f aca="false">E29+H29+K29</f>
        <v>1683.575</v>
      </c>
      <c r="O29" s="19" t="n">
        <f aca="false">F29+I29+L29</f>
        <v>1690.9236</v>
      </c>
      <c r="P29" s="10" t="n">
        <f aca="false">INDEX(Eurostat!$L:$L,MATCH("S13|"&amp;$A29,Eurostat!$A:$A,0))</f>
        <v>1621</v>
      </c>
      <c r="Q29" s="36" t="n">
        <f aca="false">IF(M29=0,P29,P29*N29/M29)</f>
        <v>1634.17669161677</v>
      </c>
      <c r="R29" s="36" t="n">
        <f aca="false">IF(M29=0,P29,P29*O29/M29)</f>
        <v>1641.30967401198</v>
      </c>
      <c r="S29" s="30" t="n">
        <f aca="false">IFERROR(R29/P29-1,0)</f>
        <v>0.0125291017964073</v>
      </c>
    </row>
    <row r="30" customFormat="false" ht="15" hidden="false" customHeight="false" outlineLevel="0" collapsed="false">
      <c r="A30" s="18" t="s">
        <v>270</v>
      </c>
      <c r="B30" s="18" t="s">
        <v>90</v>
      </c>
      <c r="C30" s="18" t="s">
        <v>47</v>
      </c>
      <c r="D30" s="10" t="n">
        <f aca="false">INDEX(Eurostat!$L:$L,MATCH("S1311|"&amp;$A30,Eurostat!$A:$A,0))</f>
        <v>3838</v>
      </c>
      <c r="E30" s="35" t="n">
        <f aca="false">D30*(1+INDEX(Tests!$Q:$Q,MATCH("S1311|"&amp;$A30,Tests!$A:$A,0)))</f>
        <v>4035.11805506873</v>
      </c>
      <c r="F30" s="35" t="n">
        <f aca="false">E30*(1+INDEX(Tests!$R:$R,MATCH("S1311|"&amp;$A30,Tests!$A:$A,0)))</f>
        <v>4242.36000999001</v>
      </c>
      <c r="G30" s="10" t="n">
        <f aca="false">INDEX(Eurostat!$L:$L,MATCH("S1313|"&amp;$A30,Eurostat!$A:$A,0))</f>
        <v>7490</v>
      </c>
      <c r="H30" s="35" t="n">
        <f aca="false">G30*(1+Hypothèses!$B$6)</f>
        <v>7602.35</v>
      </c>
      <c r="I30" s="35" t="n">
        <f aca="false">H30*(1+Hypothèses!$C$6)</f>
        <v>7663.1688</v>
      </c>
      <c r="J30" s="10" t="n">
        <f aca="false">INDEX(Eurostat!$L:$L,MATCH("S1314|"&amp;$A30,Eurostat!$A:$A,0))</f>
        <v>0</v>
      </c>
      <c r="K30" s="35" t="n">
        <f aca="false">J30*(1+INDEX(Tests!$Q:$Q,MATCH("S1314|"&amp;$A30,Tests!$A:$A,0)))</f>
        <v>0</v>
      </c>
      <c r="L30" s="35" t="n">
        <f aca="false">K30*(1+INDEX(Tests!$R:$R,MATCH("S1314|"&amp;$A30,Tests!$A:$A,0)))</f>
        <v>0</v>
      </c>
      <c r="M30" s="19" t="n">
        <f aca="false">D30+G30+J30</f>
        <v>11328</v>
      </c>
      <c r="N30" s="19" t="n">
        <f aca="false">E30+H30+K30</f>
        <v>11637.4680550687</v>
      </c>
      <c r="O30" s="19" t="n">
        <f aca="false">F30+I30+L30</f>
        <v>11905.52880999</v>
      </c>
      <c r="P30" s="10" t="n">
        <f aca="false">INDEX(Eurostat!$L:$L,MATCH("S13|"&amp;$A30,Eurostat!$A:$A,0))</f>
        <v>11183</v>
      </c>
      <c r="Q30" s="36" t="n">
        <f aca="false">IF(M30=0,P30,P30*N30/M30)</f>
        <v>11488.5068202537</v>
      </c>
      <c r="R30" s="36" t="n">
        <f aca="false">IF(M30=0,P30,P30*O30/M30)</f>
        <v>11753.1363596503</v>
      </c>
      <c r="S30" s="30" t="n">
        <f aca="false">IFERROR(R30/P30-1,0)</f>
        <v>0.0509824161361236</v>
      </c>
    </row>
    <row r="31" customFormat="false" ht="15" hidden="false" customHeight="false" outlineLevel="0" collapsed="false">
      <c r="A31" s="18" t="s">
        <v>272</v>
      </c>
      <c r="B31" s="18" t="s">
        <v>89</v>
      </c>
      <c r="C31" s="18" t="s">
        <v>47</v>
      </c>
      <c r="D31" s="10" t="n">
        <f aca="false">INDEX(Eurostat!$L:$L,MATCH("S1311|"&amp;$A31,Eurostat!$A:$A,0))</f>
        <v>21508</v>
      </c>
      <c r="E31" s="35" t="n">
        <f aca="false">D31*(1+INDEX(Tests!$Q:$Q,MATCH("S1311|"&amp;$A31,Tests!$A:$A,0)))</f>
        <v>22238.1608856089</v>
      </c>
      <c r="F31" s="35" t="n">
        <f aca="false">E31*(1+INDEX(Tests!$R:$R,MATCH("S1311|"&amp;$A31,Tests!$A:$A,0)))</f>
        <v>21881.0169741697</v>
      </c>
      <c r="G31" s="10" t="n">
        <f aca="false">INDEX(Eurostat!$L:$L,MATCH("S1313|"&amp;$A31,Eurostat!$A:$A,0))</f>
        <v>582</v>
      </c>
      <c r="H31" s="35" t="n">
        <f aca="false">G31*(1+Hypothèses!$B$6)</f>
        <v>590.73</v>
      </c>
      <c r="I31" s="35" t="n">
        <f aca="false">H31*(1+Hypothèses!$C$6)</f>
        <v>595.45584</v>
      </c>
      <c r="J31" s="10" t="n">
        <f aca="false">INDEX(Eurostat!$L:$L,MATCH("S1314|"&amp;$A31,Eurostat!$A:$A,0))</f>
        <v>0</v>
      </c>
      <c r="K31" s="35" t="n">
        <f aca="false">J31*(1+INDEX(Tests!$Q:$Q,MATCH("S1314|"&amp;$A31,Tests!$A:$A,0)))</f>
        <v>0</v>
      </c>
      <c r="L31" s="35" t="n">
        <f aca="false">K31*(1+INDEX(Tests!$R:$R,MATCH("S1314|"&amp;$A31,Tests!$A:$A,0)))</f>
        <v>0</v>
      </c>
      <c r="M31" s="19" t="n">
        <f aca="false">D31+G31+J31</f>
        <v>22090</v>
      </c>
      <c r="N31" s="19" t="n">
        <f aca="false">E31+H31+K31</f>
        <v>22828.8908856089</v>
      </c>
      <c r="O31" s="19" t="n">
        <f aca="false">F31+I31+L31</f>
        <v>22476.4728141697</v>
      </c>
      <c r="P31" s="10" t="n">
        <f aca="false">INDEX(Eurostat!$L:$L,MATCH("S13|"&amp;$A31,Eurostat!$A:$A,0))</f>
        <v>21429</v>
      </c>
      <c r="Q31" s="36" t="n">
        <f aca="false">IF(M31=0,P31,P31*N31/M31)</f>
        <v>22145.7810225311</v>
      </c>
      <c r="R31" s="36" t="n">
        <f aca="false">IF(M31=0,P31,P31*O31/M31)</f>
        <v>21803.9083718806</v>
      </c>
      <c r="S31" s="30" t="n">
        <f aca="false">IFERROR(R31/P31-1,0)</f>
        <v>0.0174953741136146</v>
      </c>
    </row>
    <row r="32" customFormat="false" ht="15" hidden="false" customHeight="false" outlineLevel="0" collapsed="false">
      <c r="A32" s="18" t="s">
        <v>274</v>
      </c>
      <c r="B32" s="18" t="s">
        <v>93</v>
      </c>
      <c r="C32" s="18" t="s">
        <v>47</v>
      </c>
      <c r="D32" s="10" t="n">
        <f aca="false">INDEX(Eurostat!$L:$L,MATCH("S1311|"&amp;$A32,Eurostat!$A:$A,0))</f>
        <v>2334</v>
      </c>
      <c r="E32" s="35" t="n">
        <f aca="false">D32*(1+INDEX(Tests!$Q:$Q,MATCH("S1311|"&amp;$A32,Tests!$A:$A,0)))</f>
        <v>2499.23501400518</v>
      </c>
      <c r="F32" s="35" t="n">
        <f aca="false">E32*(1+INDEX(Tests!$R:$R,MATCH("S1311|"&amp;$A32,Tests!$A:$A,0)))</f>
        <v>2676.16780429712</v>
      </c>
      <c r="G32" s="10" t="n">
        <f aca="false">INDEX(Eurostat!$L:$L,MATCH("S1313|"&amp;$A32,Eurostat!$A:$A,0))</f>
        <v>300</v>
      </c>
      <c r="H32" s="35" t="n">
        <f aca="false">G32*(1+Hypothèses!$B$6)</f>
        <v>304.5</v>
      </c>
      <c r="I32" s="35" t="n">
        <f aca="false">H32*(1+Hypothèses!$C$6)</f>
        <v>306.936</v>
      </c>
      <c r="J32" s="10" t="n">
        <f aca="false">INDEX(Eurostat!$L:$L,MATCH("S1314|"&amp;$A32,Eurostat!$A:$A,0))</f>
        <v>0</v>
      </c>
      <c r="K32" s="35" t="n">
        <f aca="false">J32*(1+INDEX(Tests!$Q:$Q,MATCH("S1314|"&amp;$A32,Tests!$A:$A,0)))</f>
        <v>0</v>
      </c>
      <c r="L32" s="35" t="n">
        <f aca="false">K32*(1+INDEX(Tests!$R:$R,MATCH("S1314|"&amp;$A32,Tests!$A:$A,0)))</f>
        <v>0</v>
      </c>
      <c r="M32" s="19" t="n">
        <f aca="false">D32+G32+J32</f>
        <v>2634</v>
      </c>
      <c r="N32" s="19" t="n">
        <f aca="false">E32+H32+K32</f>
        <v>2803.73501400518</v>
      </c>
      <c r="O32" s="19" t="n">
        <f aca="false">F32+I32+L32</f>
        <v>2983.10380429712</v>
      </c>
      <c r="P32" s="10" t="n">
        <f aca="false">INDEX(Eurostat!$L:$L,MATCH("S13|"&amp;$A32,Eurostat!$A:$A,0))</f>
        <v>2609</v>
      </c>
      <c r="Q32" s="36" t="n">
        <f aca="false">IF(M32=0,P32,P32*N32/M32)</f>
        <v>2777.1240134926</v>
      </c>
      <c r="R32" s="36" t="n">
        <f aca="false">IF(M32=0,P32,P32*O32/M32)</f>
        <v>2954.79036651905</v>
      </c>
      <c r="S32" s="30" t="n">
        <f aca="false">IFERROR(R32/P32-1,0)</f>
        <v>0.132537511122671</v>
      </c>
    </row>
    <row r="33" customFormat="false" ht="15" hidden="false" customHeight="false" outlineLevel="0" collapsed="false">
      <c r="A33" s="18" t="s">
        <v>276</v>
      </c>
      <c r="B33" s="18" t="s">
        <v>106</v>
      </c>
      <c r="C33" s="18" t="s">
        <v>50</v>
      </c>
      <c r="D33" s="10" t="n">
        <f aca="false">INDEX(Eurostat!$L:$L,MATCH("S1311|"&amp;$A33,Eurostat!$A:$A,0))</f>
        <v>3</v>
      </c>
      <c r="E33" s="35" t="n">
        <f aca="false">D33*(1+INDEX(Tests!$Q:$Q,MATCH("S1311|"&amp;$A33,Tests!$A:$A,0)))</f>
        <v>3</v>
      </c>
      <c r="F33" s="35" t="n">
        <f aca="false">E33*(1+INDEX(Tests!$R:$R,MATCH("S1311|"&amp;$A33,Tests!$A:$A,0)))</f>
        <v>3</v>
      </c>
      <c r="G33" s="10" t="n">
        <f aca="false">INDEX(Eurostat!$L:$L,MATCH("S1313|"&amp;$A33,Eurostat!$A:$A,0))</f>
        <v>15860</v>
      </c>
      <c r="H33" s="35" t="n">
        <f aca="false">G33*(1+Hypothèses!$B$6)</f>
        <v>16097.9</v>
      </c>
      <c r="I33" s="35" t="n">
        <f aca="false">H33*(1+Hypothèses!$C$6)</f>
        <v>16226.6832</v>
      </c>
      <c r="J33" s="10" t="n">
        <f aca="false">INDEX(Eurostat!$L:$L,MATCH("S1314|"&amp;$A33,Eurostat!$A:$A,0))</f>
        <v>0</v>
      </c>
      <c r="K33" s="35" t="n">
        <f aca="false">J33*(1+INDEX(Tests!$Q:$Q,MATCH("S1314|"&amp;$A33,Tests!$A:$A,0)))</f>
        <v>0</v>
      </c>
      <c r="L33" s="35" t="n">
        <f aca="false">K33*(1+INDEX(Tests!$R:$R,MATCH("S1314|"&amp;$A33,Tests!$A:$A,0)))</f>
        <v>0</v>
      </c>
      <c r="M33" s="19" t="n">
        <f aca="false">D33+G33+J33</f>
        <v>15863</v>
      </c>
      <c r="N33" s="19" t="n">
        <f aca="false">E33+H33+K33</f>
        <v>16100.9</v>
      </c>
      <c r="O33" s="19" t="n">
        <f aca="false">F33+I33+L33</f>
        <v>16229.6832</v>
      </c>
      <c r="P33" s="10" t="n">
        <f aca="false">INDEX(Eurostat!$L:$L,MATCH("S13|"&amp;$A33,Eurostat!$A:$A,0))</f>
        <v>15862</v>
      </c>
      <c r="Q33" s="36" t="n">
        <f aca="false">IF(M33=0,P33,P33*N33/M33)</f>
        <v>16099.8850028368</v>
      </c>
      <c r="R33" s="36" t="n">
        <f aca="false">IF(M33=0,P33,P33*O33/M33)</f>
        <v>16228.6600843724</v>
      </c>
      <c r="S33" s="30" t="n">
        <f aca="false">IFERROR(R33/P33-1,0)</f>
        <v>0.0231156275609909</v>
      </c>
    </row>
    <row r="34" customFormat="false" ht="15" hidden="false" customHeight="false" outlineLevel="0" collapsed="false">
      <c r="A34" s="18" t="s">
        <v>278</v>
      </c>
      <c r="B34" s="18" t="s">
        <v>108</v>
      </c>
      <c r="C34" s="18" t="s">
        <v>50</v>
      </c>
      <c r="D34" s="10" t="n">
        <f aca="false">INDEX(Eurostat!$L:$L,MATCH("S1311|"&amp;$A34,Eurostat!$A:$A,0))</f>
        <v>0</v>
      </c>
      <c r="E34" s="35" t="n">
        <f aca="false">D34*(1+INDEX(Tests!$Q:$Q,MATCH("S1311|"&amp;$A34,Tests!$A:$A,0)))</f>
        <v>0</v>
      </c>
      <c r="F34" s="35" t="n">
        <f aca="false">E34*(1+INDEX(Tests!$R:$R,MATCH("S1311|"&amp;$A34,Tests!$A:$A,0)))</f>
        <v>0</v>
      </c>
      <c r="G34" s="10" t="n">
        <f aca="false">INDEX(Eurostat!$L:$L,MATCH("S1313|"&amp;$A34,Eurostat!$A:$A,0))</f>
        <v>5201</v>
      </c>
      <c r="H34" s="35" t="n">
        <f aca="false">G34*(1+Hypothèses!$B$6)</f>
        <v>5279.015</v>
      </c>
      <c r="I34" s="35" t="n">
        <f aca="false">H34*(1+Hypothèses!$C$6)</f>
        <v>5321.24712</v>
      </c>
      <c r="J34" s="10" t="n">
        <f aca="false">INDEX(Eurostat!$L:$L,MATCH("S1314|"&amp;$A34,Eurostat!$A:$A,0))</f>
        <v>0</v>
      </c>
      <c r="K34" s="35" t="n">
        <f aca="false">J34*(1+INDEX(Tests!$Q:$Q,MATCH("S1314|"&amp;$A34,Tests!$A:$A,0)))</f>
        <v>0</v>
      </c>
      <c r="L34" s="35" t="n">
        <f aca="false">K34*(1+INDEX(Tests!$R:$R,MATCH("S1314|"&amp;$A34,Tests!$A:$A,0)))</f>
        <v>0</v>
      </c>
      <c r="M34" s="19" t="n">
        <f aca="false">D34+G34+J34</f>
        <v>5201</v>
      </c>
      <c r="N34" s="19" t="n">
        <f aca="false">E34+H34+K34</f>
        <v>5279.015</v>
      </c>
      <c r="O34" s="19" t="n">
        <f aca="false">F34+I34+L34</f>
        <v>5321.24712</v>
      </c>
      <c r="P34" s="10" t="n">
        <f aca="false">INDEX(Eurostat!$L:$L,MATCH("S13|"&amp;$A34,Eurostat!$A:$A,0))</f>
        <v>5200</v>
      </c>
      <c r="Q34" s="36" t="n">
        <f aca="false">IF(M34=0,P34,P34*N34/M34)</f>
        <v>5278</v>
      </c>
      <c r="R34" s="36" t="n">
        <f aca="false">IF(M34=0,P34,P34*O34/M34)</f>
        <v>5320.224</v>
      </c>
      <c r="S34" s="30" t="n">
        <f aca="false">IFERROR(R34/P34-1,0)</f>
        <v>0.0231199999999998</v>
      </c>
    </row>
    <row r="35" customFormat="false" ht="15" hidden="false" customHeight="false" outlineLevel="0" collapsed="false">
      <c r="A35" s="18" t="s">
        <v>280</v>
      </c>
      <c r="B35" s="18" t="s">
        <v>109</v>
      </c>
      <c r="C35" s="18" t="s">
        <v>50</v>
      </c>
      <c r="D35" s="10" t="n">
        <f aca="false">INDEX(Eurostat!$L:$L,MATCH("S1311|"&amp;$A35,Eurostat!$A:$A,0))</f>
        <v>2476</v>
      </c>
      <c r="E35" s="35" t="n">
        <f aca="false">D35*(1+INDEX(Tests!$Q:$Q,MATCH("S1311|"&amp;$A35,Tests!$A:$A,0)))</f>
        <v>2476</v>
      </c>
      <c r="F35" s="35" t="n">
        <f aca="false">E35*(1+INDEX(Tests!$R:$R,MATCH("S1311|"&amp;$A35,Tests!$A:$A,0)))</f>
        <v>2476</v>
      </c>
      <c r="G35" s="10" t="n">
        <f aca="false">INDEX(Eurostat!$L:$L,MATCH("S1313|"&amp;$A35,Eurostat!$A:$A,0))</f>
        <v>2544</v>
      </c>
      <c r="H35" s="35" t="n">
        <f aca="false">G35*(1+Hypothèses!$B$6)</f>
        <v>2582.16</v>
      </c>
      <c r="I35" s="35" t="n">
        <f aca="false">H35*(1+Hypothèses!$C$6)</f>
        <v>2602.81728</v>
      </c>
      <c r="J35" s="10" t="n">
        <f aca="false">INDEX(Eurostat!$L:$L,MATCH("S1314|"&amp;$A35,Eurostat!$A:$A,0))</f>
        <v>0</v>
      </c>
      <c r="K35" s="35" t="n">
        <f aca="false">J35*(1+INDEX(Tests!$Q:$Q,MATCH("S1314|"&amp;$A35,Tests!$A:$A,0)))</f>
        <v>0</v>
      </c>
      <c r="L35" s="35" t="n">
        <f aca="false">K35*(1+INDEX(Tests!$R:$R,MATCH("S1314|"&amp;$A35,Tests!$A:$A,0)))</f>
        <v>0</v>
      </c>
      <c r="M35" s="19" t="n">
        <f aca="false">D35+G35+J35</f>
        <v>5020</v>
      </c>
      <c r="N35" s="19" t="n">
        <f aca="false">E35+H35+K35</f>
        <v>5058.16</v>
      </c>
      <c r="O35" s="19" t="n">
        <f aca="false">F35+I35+L35</f>
        <v>5078.81728</v>
      </c>
      <c r="P35" s="10" t="n">
        <f aca="false">INDEX(Eurostat!$L:$L,MATCH("S13|"&amp;$A35,Eurostat!$A:$A,0))</f>
        <v>4269</v>
      </c>
      <c r="Q35" s="36" t="n">
        <f aca="false">IF(M35=0,P35,P35*N35/M35)</f>
        <v>4301.45120318725</v>
      </c>
      <c r="R35" s="36" t="n">
        <f aca="false">IF(M35=0,P35,P35*O35/M35)</f>
        <v>4319.01812117928</v>
      </c>
      <c r="S35" s="30" t="n">
        <f aca="false">IFERROR(R35/P35-1,0)</f>
        <v>0.0117165896414342</v>
      </c>
    </row>
    <row r="36" customFormat="false" ht="15" hidden="false" customHeight="false" outlineLevel="0" collapsed="false">
      <c r="A36" s="18" t="s">
        <v>282</v>
      </c>
      <c r="B36" s="18" t="s">
        <v>111</v>
      </c>
      <c r="C36" s="18" t="s">
        <v>50</v>
      </c>
      <c r="D36" s="10" t="n">
        <f aca="false">INDEX(Eurostat!$L:$L,MATCH("S1311|"&amp;$A36,Eurostat!$A:$A,0))</f>
        <v>940</v>
      </c>
      <c r="E36" s="35" t="n">
        <f aca="false">D36*(1+INDEX(Tests!$Q:$Q,MATCH("S1311|"&amp;$A36,Tests!$A:$A,0)))</f>
        <v>994.823591508632</v>
      </c>
      <c r="F36" s="35" t="n">
        <f aca="false">E36*(1+INDEX(Tests!$R:$R,MATCH("S1311|"&amp;$A36,Tests!$A:$A,0)))</f>
        <v>1052.84465768312</v>
      </c>
      <c r="G36" s="10" t="n">
        <f aca="false">INDEX(Eurostat!$L:$L,MATCH("S1313|"&amp;$A36,Eurostat!$A:$A,0))</f>
        <v>1021</v>
      </c>
      <c r="H36" s="35" t="n">
        <f aca="false">G36*(1+Hypothèses!$B$6)</f>
        <v>1036.315</v>
      </c>
      <c r="I36" s="35" t="n">
        <f aca="false">H36*(1+Hypothèses!$C$6)</f>
        <v>1044.60552</v>
      </c>
      <c r="J36" s="10" t="n">
        <f aca="false">INDEX(Eurostat!$L:$L,MATCH("S1314|"&amp;$A36,Eurostat!$A:$A,0))</f>
        <v>0</v>
      </c>
      <c r="K36" s="35" t="n">
        <f aca="false">J36*(1+INDEX(Tests!$Q:$Q,MATCH("S1314|"&amp;$A36,Tests!$A:$A,0)))</f>
        <v>0</v>
      </c>
      <c r="L36" s="35" t="n">
        <f aca="false">K36*(1+INDEX(Tests!$R:$R,MATCH("S1314|"&amp;$A36,Tests!$A:$A,0)))</f>
        <v>0</v>
      </c>
      <c r="M36" s="19" t="n">
        <f aca="false">D36+G36+J36</f>
        <v>1961</v>
      </c>
      <c r="N36" s="19" t="n">
        <f aca="false">E36+H36+K36</f>
        <v>2031.13859150863</v>
      </c>
      <c r="O36" s="19" t="n">
        <f aca="false">F36+I36+L36</f>
        <v>2097.45017768312</v>
      </c>
      <c r="P36" s="10" t="n">
        <f aca="false">INDEX(Eurostat!$L:$L,MATCH("S13|"&amp;$A36,Eurostat!$A:$A,0))</f>
        <v>1678</v>
      </c>
      <c r="Q36" s="36" t="n">
        <f aca="false">IF(M36=0,P36,P36*N36/M36)</f>
        <v>1738.01660201504</v>
      </c>
      <c r="R36" s="36" t="n">
        <f aca="false">IF(M36=0,P36,P36*O36/M36)</f>
        <v>1794.7584896238</v>
      </c>
      <c r="S36" s="30" t="n">
        <f aca="false">IFERROR(R36/P36-1,0)</f>
        <v>0.0695819366053649</v>
      </c>
    </row>
    <row r="37" customFormat="false" ht="15" hidden="false" customHeight="false" outlineLevel="0" collapsed="false">
      <c r="A37" s="18" t="s">
        <v>284</v>
      </c>
      <c r="B37" s="18" t="s">
        <v>110</v>
      </c>
      <c r="C37" s="18" t="s">
        <v>50</v>
      </c>
      <c r="D37" s="10" t="n">
        <f aca="false">INDEX(Eurostat!$L:$L,MATCH("S1311|"&amp;$A37,Eurostat!$A:$A,0))</f>
        <v>646</v>
      </c>
      <c r="E37" s="35" t="n">
        <f aca="false">D37*(1+INDEX(Tests!$Q:$Q,MATCH("S1311|"&amp;$A37,Tests!$A:$A,0)))</f>
        <v>646</v>
      </c>
      <c r="F37" s="35" t="n">
        <f aca="false">E37*(1+INDEX(Tests!$R:$R,MATCH("S1311|"&amp;$A37,Tests!$A:$A,0)))</f>
        <v>646</v>
      </c>
      <c r="G37" s="10" t="n">
        <f aca="false">INDEX(Eurostat!$L:$L,MATCH("S1313|"&amp;$A37,Eurostat!$A:$A,0))</f>
        <v>1138</v>
      </c>
      <c r="H37" s="35" t="n">
        <f aca="false">G37*(1+Hypothèses!$B$6)</f>
        <v>1155.07</v>
      </c>
      <c r="I37" s="35" t="n">
        <f aca="false">H37*(1+Hypothèses!$C$6)</f>
        <v>1164.31056</v>
      </c>
      <c r="J37" s="10" t="n">
        <f aca="false">INDEX(Eurostat!$L:$L,MATCH("S1314|"&amp;$A37,Eurostat!$A:$A,0))</f>
        <v>0</v>
      </c>
      <c r="K37" s="35" t="n">
        <f aca="false">J37*(1+INDEX(Tests!$Q:$Q,MATCH("S1314|"&amp;$A37,Tests!$A:$A,0)))</f>
        <v>0</v>
      </c>
      <c r="L37" s="35" t="n">
        <f aca="false">K37*(1+INDEX(Tests!$R:$R,MATCH("S1314|"&amp;$A37,Tests!$A:$A,0)))</f>
        <v>0</v>
      </c>
      <c r="M37" s="19" t="n">
        <f aca="false">D37+G37+J37</f>
        <v>1784</v>
      </c>
      <c r="N37" s="19" t="n">
        <f aca="false">E37+H37+K37</f>
        <v>1801.07</v>
      </c>
      <c r="O37" s="19" t="n">
        <f aca="false">F37+I37+L37</f>
        <v>1810.31056</v>
      </c>
      <c r="P37" s="10" t="n">
        <f aca="false">INDEX(Eurostat!$L:$L,MATCH("S13|"&amp;$A37,Eurostat!$A:$A,0))</f>
        <v>1760</v>
      </c>
      <c r="Q37" s="36" t="n">
        <f aca="false">IF(M37=0,P37,P37*N37/M37)</f>
        <v>1776.84035874439</v>
      </c>
      <c r="R37" s="36" t="n">
        <f aca="false">IF(M37=0,P37,P37*O37/M37)</f>
        <v>1785.95660627803</v>
      </c>
      <c r="S37" s="30" t="n">
        <f aca="false">IFERROR(R37/P37-1,0)</f>
        <v>0.0147480717488788</v>
      </c>
    </row>
    <row r="38" customFormat="false" ht="15" hidden="false" customHeight="false" outlineLevel="0" collapsed="false">
      <c r="A38" s="18" t="s">
        <v>286</v>
      </c>
      <c r="B38" s="18" t="s">
        <v>112</v>
      </c>
      <c r="C38" s="18" t="s">
        <v>50</v>
      </c>
      <c r="D38" s="10" t="n">
        <f aca="false">INDEX(Eurostat!$L:$L,MATCH("S1311|"&amp;$A38,Eurostat!$A:$A,0))</f>
        <v>1448</v>
      </c>
      <c r="E38" s="35" t="n">
        <f aca="false">D38*(1+INDEX(Tests!$Q:$Q,MATCH("S1311|"&amp;$A38,Tests!$A:$A,0)))</f>
        <v>1501.73624432708</v>
      </c>
      <c r="F38" s="35" t="n">
        <f aca="false">E38*(1+INDEX(Tests!$R:$R,MATCH("S1311|"&amp;$A38,Tests!$A:$A,0)))</f>
        <v>1557.46667646795</v>
      </c>
      <c r="G38" s="10" t="n">
        <f aca="false">INDEX(Eurostat!$L:$L,MATCH("S1313|"&amp;$A38,Eurostat!$A:$A,0))</f>
        <v>260</v>
      </c>
      <c r="H38" s="35" t="n">
        <f aca="false">G38*(1+Hypothèses!$B$6)</f>
        <v>263.9</v>
      </c>
      <c r="I38" s="35" t="n">
        <f aca="false">H38*(1+Hypothèses!$C$6)</f>
        <v>266.0112</v>
      </c>
      <c r="J38" s="10" t="n">
        <f aca="false">INDEX(Eurostat!$L:$L,MATCH("S1314|"&amp;$A38,Eurostat!$A:$A,0))</f>
        <v>0</v>
      </c>
      <c r="K38" s="35" t="n">
        <f aca="false">J38*(1+INDEX(Tests!$Q:$Q,MATCH("S1314|"&amp;$A38,Tests!$A:$A,0)))</f>
        <v>0</v>
      </c>
      <c r="L38" s="35" t="n">
        <f aca="false">K38*(1+INDEX(Tests!$R:$R,MATCH("S1314|"&amp;$A38,Tests!$A:$A,0)))</f>
        <v>0</v>
      </c>
      <c r="M38" s="19" t="n">
        <f aca="false">D38+G38+J38</f>
        <v>1708</v>
      </c>
      <c r="N38" s="19" t="n">
        <f aca="false">E38+H38+K38</f>
        <v>1765.63624432708</v>
      </c>
      <c r="O38" s="19" t="n">
        <f aca="false">F38+I38+L38</f>
        <v>1823.47787646795</v>
      </c>
      <c r="P38" s="10" t="n">
        <f aca="false">INDEX(Eurostat!$L:$L,MATCH("S13|"&amp;$A38,Eurostat!$A:$A,0))</f>
        <v>1516</v>
      </c>
      <c r="Q38" s="36" t="n">
        <f aca="false">IF(M38=0,P38,P38*N38/M38)</f>
        <v>1567.15722857134</v>
      </c>
      <c r="R38" s="36" t="n">
        <f aca="false">IF(M38=0,P38,P38*O38/M38)</f>
        <v>1618.496756865</v>
      </c>
      <c r="S38" s="30" t="n">
        <f aca="false">IFERROR(R38/P38-1,0)</f>
        <v>0.0676099979320548</v>
      </c>
    </row>
    <row r="39" customFormat="false" ht="15" hidden="false" customHeight="false" outlineLevel="0" collapsed="false">
      <c r="A39" s="18" t="s">
        <v>288</v>
      </c>
      <c r="B39" s="18" t="s">
        <v>98</v>
      </c>
      <c r="C39" s="18" t="s">
        <v>48</v>
      </c>
      <c r="D39" s="10" t="n">
        <f aca="false">INDEX(Eurostat!$L:$L,MATCH("S1311|"&amp;$A39,Eurostat!$A:$A,0))</f>
        <v>5475</v>
      </c>
      <c r="E39" s="35" t="n">
        <f aca="false">D39*(1+INDEX(Tests!$Q:$Q,MATCH("S1311|"&amp;$A39,Tests!$A:$A,0)))</f>
        <v>6692.76529653977</v>
      </c>
      <c r="F39" s="35" t="n">
        <f aca="false">E39*(1+INDEX(Tests!$R:$R,MATCH("S1311|"&amp;$A39,Tests!$A:$A,0)))</f>
        <v>5591.27898576898</v>
      </c>
      <c r="G39" s="10" t="n">
        <f aca="false">INDEX(Eurostat!$L:$L,MATCH("S1313|"&amp;$A39,Eurostat!$A:$A,0))</f>
        <v>3080</v>
      </c>
      <c r="H39" s="35" t="n">
        <f aca="false">G39*(1+Hypothèses!$B$6)</f>
        <v>3126.2</v>
      </c>
      <c r="I39" s="35" t="n">
        <f aca="false">H39*(1+Hypothèses!$C$6)</f>
        <v>3151.2096</v>
      </c>
      <c r="J39" s="10" t="n">
        <f aca="false">INDEX(Eurostat!$L:$L,MATCH("S1314|"&amp;$A39,Eurostat!$A:$A,0))</f>
        <v>0</v>
      </c>
      <c r="K39" s="35" t="n">
        <f aca="false">J39*(1+INDEX(Tests!$Q:$Q,MATCH("S1314|"&amp;$A39,Tests!$A:$A,0)))</f>
        <v>0</v>
      </c>
      <c r="L39" s="35" t="n">
        <f aca="false">K39*(1+INDEX(Tests!$R:$R,MATCH("S1314|"&amp;$A39,Tests!$A:$A,0)))</f>
        <v>0</v>
      </c>
      <c r="M39" s="19" t="n">
        <f aca="false">D39+G39+J39</f>
        <v>8555</v>
      </c>
      <c r="N39" s="19" t="n">
        <f aca="false">E39+H39+K39</f>
        <v>9818.96529653977</v>
      </c>
      <c r="O39" s="19" t="n">
        <f aca="false">F39+I39+L39</f>
        <v>8742.48858576898</v>
      </c>
      <c r="P39" s="10" t="n">
        <f aca="false">INDEX(Eurostat!$L:$L,MATCH("S13|"&amp;$A39,Eurostat!$A:$A,0))</f>
        <v>8415</v>
      </c>
      <c r="Q39" s="36" t="n">
        <f aca="false">IF(M39=0,P39,P39*N39/M39)</f>
        <v>9658.28088490732</v>
      </c>
      <c r="R39" s="36" t="n">
        <f aca="false">IF(M39=0,P39,P39*O39/M39)</f>
        <v>8599.42039149573</v>
      </c>
      <c r="S39" s="30" t="n">
        <f aca="false">IFERROR(R39/P39-1,0)</f>
        <v>0.02191567338036</v>
      </c>
    </row>
    <row r="40" customFormat="false" ht="15" hidden="false" customHeight="false" outlineLevel="0" collapsed="false">
      <c r="A40" s="18" t="s">
        <v>290</v>
      </c>
      <c r="B40" s="18" t="s">
        <v>97</v>
      </c>
      <c r="C40" s="18" t="s">
        <v>48</v>
      </c>
      <c r="D40" s="10" t="n">
        <f aca="false">INDEX(Eurostat!$L:$L,MATCH("S1311|"&amp;$A40,Eurostat!$A:$A,0))</f>
        <v>1753</v>
      </c>
      <c r="E40" s="35" t="n">
        <f aca="false">D40*(1+INDEX(Tests!$Q:$Q,MATCH("S1311|"&amp;$A40,Tests!$A:$A,0)))</f>
        <v>1872.2212562033</v>
      </c>
      <c r="F40" s="35" t="n">
        <f aca="false">E40*(1+INDEX(Tests!$R:$R,MATCH("S1311|"&amp;$A40,Tests!$A:$A,0)))</f>
        <v>1999.55073142011</v>
      </c>
      <c r="G40" s="10" t="n">
        <f aca="false">INDEX(Eurostat!$L:$L,MATCH("S1313|"&amp;$A40,Eurostat!$A:$A,0))</f>
        <v>26849</v>
      </c>
      <c r="H40" s="35" t="n">
        <f aca="false">G40*(1+Hypothèses!$B$6)</f>
        <v>27251.735</v>
      </c>
      <c r="I40" s="35" t="n">
        <f aca="false">H40*(1+Hypothèses!$C$6)</f>
        <v>27469.74888</v>
      </c>
      <c r="J40" s="10" t="n">
        <f aca="false">INDEX(Eurostat!$L:$L,MATCH("S1314|"&amp;$A40,Eurostat!$A:$A,0))</f>
        <v>0</v>
      </c>
      <c r="K40" s="35" t="n">
        <f aca="false">J40*(1+INDEX(Tests!$Q:$Q,MATCH("S1314|"&amp;$A40,Tests!$A:$A,0)))</f>
        <v>0</v>
      </c>
      <c r="L40" s="35" t="n">
        <f aca="false">K40*(1+INDEX(Tests!$R:$R,MATCH("S1314|"&amp;$A40,Tests!$A:$A,0)))</f>
        <v>0</v>
      </c>
      <c r="M40" s="19" t="n">
        <f aca="false">D40+G40+J40</f>
        <v>28602</v>
      </c>
      <c r="N40" s="19" t="n">
        <f aca="false">E40+H40+K40</f>
        <v>29123.9562562033</v>
      </c>
      <c r="O40" s="19" t="n">
        <f aca="false">F40+I40+L40</f>
        <v>29469.2996114201</v>
      </c>
      <c r="P40" s="10" t="n">
        <f aca="false">INDEX(Eurostat!$L:$L,MATCH("S13|"&amp;$A40,Eurostat!$A:$A,0))</f>
        <v>27230</v>
      </c>
      <c r="Q40" s="36" t="n">
        <f aca="false">IF(M40=0,P40,P40*N40/M40)</f>
        <v>27726.9187069581</v>
      </c>
      <c r="R40" s="36" t="n">
        <f aca="false">IF(M40=0,P40,P40*O40/M40)</f>
        <v>28055.6963995165</v>
      </c>
      <c r="S40" s="30" t="n">
        <f aca="false">IFERROR(R40/P40-1,0)</f>
        <v>0.0303230407461055</v>
      </c>
    </row>
    <row r="41" customFormat="false" ht="15" hidden="false" customHeight="false" outlineLevel="0" collapsed="false">
      <c r="A41" s="18" t="s">
        <v>292</v>
      </c>
      <c r="B41" s="18" t="s">
        <v>99</v>
      </c>
      <c r="C41" s="18" t="s">
        <v>48</v>
      </c>
      <c r="D41" s="10" t="n">
        <f aca="false">INDEX(Eurostat!$L:$L,MATCH("S1311|"&amp;$A41,Eurostat!$A:$A,0))</f>
        <v>0</v>
      </c>
      <c r="E41" s="35" t="n">
        <f aca="false">D41*(1+INDEX(Tests!$Q:$Q,MATCH("S1311|"&amp;$A41,Tests!$A:$A,0)))</f>
        <v>0</v>
      </c>
      <c r="F41" s="35" t="n">
        <f aca="false">E41*(1+INDEX(Tests!$R:$R,MATCH("S1311|"&amp;$A41,Tests!$A:$A,0)))</f>
        <v>0</v>
      </c>
      <c r="G41" s="10" t="n">
        <f aca="false">INDEX(Eurostat!$L:$L,MATCH("S1313|"&amp;$A41,Eurostat!$A:$A,0))</f>
        <v>2848</v>
      </c>
      <c r="H41" s="35" t="n">
        <f aca="false">G41*(1+Hypothèses!$B$6)</f>
        <v>2890.72</v>
      </c>
      <c r="I41" s="35" t="n">
        <f aca="false">H41*(1+Hypothèses!$C$6)</f>
        <v>2913.84576</v>
      </c>
      <c r="J41" s="10" t="n">
        <f aca="false">INDEX(Eurostat!$L:$L,MATCH("S1314|"&amp;$A41,Eurostat!$A:$A,0))</f>
        <v>0</v>
      </c>
      <c r="K41" s="35" t="n">
        <f aca="false">J41*(1+INDEX(Tests!$Q:$Q,MATCH("S1314|"&amp;$A41,Tests!$A:$A,0)))</f>
        <v>0</v>
      </c>
      <c r="L41" s="35" t="n">
        <f aca="false">K41*(1+INDEX(Tests!$R:$R,MATCH("S1314|"&amp;$A41,Tests!$A:$A,0)))</f>
        <v>0</v>
      </c>
      <c r="M41" s="19" t="n">
        <f aca="false">D41+G41+J41</f>
        <v>2848</v>
      </c>
      <c r="N41" s="19" t="n">
        <f aca="false">E41+H41+K41</f>
        <v>2890.72</v>
      </c>
      <c r="O41" s="19" t="n">
        <f aca="false">F41+I41+L41</f>
        <v>2913.84576</v>
      </c>
      <c r="P41" s="10" t="n">
        <f aca="false">INDEX(Eurostat!$L:$L,MATCH("S13|"&amp;$A41,Eurostat!$A:$A,0))</f>
        <v>2848</v>
      </c>
      <c r="Q41" s="36" t="n">
        <f aca="false">IF(M41=0,P41,P41*N41/M41)</f>
        <v>2890.72</v>
      </c>
      <c r="R41" s="36" t="n">
        <f aca="false">IF(M41=0,P41,P41*O41/M41)</f>
        <v>2913.84576</v>
      </c>
      <c r="S41" s="30" t="n">
        <f aca="false">IFERROR(R41/P41-1,0)</f>
        <v>0.0231199999999998</v>
      </c>
    </row>
    <row r="42" customFormat="false" ht="15" hidden="false" customHeight="false" outlineLevel="0" collapsed="false">
      <c r="A42" s="18" t="s">
        <v>294</v>
      </c>
      <c r="B42" s="18" t="s">
        <v>100</v>
      </c>
      <c r="C42" s="18" t="s">
        <v>48</v>
      </c>
      <c r="D42" s="10" t="n">
        <f aca="false">INDEX(Eurostat!$L:$L,MATCH("S1311|"&amp;$A42,Eurostat!$A:$A,0))</f>
        <v>62</v>
      </c>
      <c r="E42" s="35" t="n">
        <f aca="false">D42*(1+INDEX(Tests!$Q:$Q,MATCH("S1311|"&amp;$A42,Tests!$A:$A,0)))</f>
        <v>62</v>
      </c>
      <c r="F42" s="35" t="n">
        <f aca="false">E42*(1+INDEX(Tests!$R:$R,MATCH("S1311|"&amp;$A42,Tests!$A:$A,0)))</f>
        <v>62</v>
      </c>
      <c r="G42" s="10" t="n">
        <f aca="false">INDEX(Eurostat!$L:$L,MATCH("S1313|"&amp;$A42,Eurostat!$A:$A,0))</f>
        <v>1823</v>
      </c>
      <c r="H42" s="35" t="n">
        <f aca="false">G42*(1+Hypothèses!$B$6)</f>
        <v>1850.345</v>
      </c>
      <c r="I42" s="35" t="n">
        <f aca="false">H42*(1+Hypothèses!$C$6)</f>
        <v>1865.14776</v>
      </c>
      <c r="J42" s="10" t="n">
        <f aca="false">INDEX(Eurostat!$L:$L,MATCH("S1314|"&amp;$A42,Eurostat!$A:$A,0))</f>
        <v>0</v>
      </c>
      <c r="K42" s="35" t="n">
        <f aca="false">J42*(1+INDEX(Tests!$Q:$Q,MATCH("S1314|"&amp;$A42,Tests!$A:$A,0)))</f>
        <v>0</v>
      </c>
      <c r="L42" s="35" t="n">
        <f aca="false">K42*(1+INDEX(Tests!$R:$R,MATCH("S1314|"&amp;$A42,Tests!$A:$A,0)))</f>
        <v>0</v>
      </c>
      <c r="M42" s="19" t="n">
        <f aca="false">D42+G42+J42</f>
        <v>1885</v>
      </c>
      <c r="N42" s="19" t="n">
        <f aca="false">E42+H42+K42</f>
        <v>1912.345</v>
      </c>
      <c r="O42" s="19" t="n">
        <f aca="false">F42+I42+L42</f>
        <v>1927.14776</v>
      </c>
      <c r="P42" s="10" t="n">
        <f aca="false">INDEX(Eurostat!$L:$L,MATCH("S13|"&amp;$A42,Eurostat!$A:$A,0))</f>
        <v>1819</v>
      </c>
      <c r="Q42" s="36" t="n">
        <f aca="false">IF(M42=0,P42,P42*N42/M42)</f>
        <v>1845.38756233422</v>
      </c>
      <c r="R42" s="36" t="n">
        <f aca="false">IF(M42=0,P42,P42*O42/M42)</f>
        <v>1859.67202941114</v>
      </c>
      <c r="S42" s="30" t="n">
        <f aca="false">IFERROR(R42/P42-1,0)</f>
        <v>0.0223595543766577</v>
      </c>
    </row>
    <row r="43" customFormat="false" ht="15" hidden="false" customHeight="false" outlineLevel="0" collapsed="false">
      <c r="A43" s="18" t="s">
        <v>296</v>
      </c>
      <c r="B43" s="18" t="s">
        <v>297</v>
      </c>
      <c r="C43" s="18" t="s">
        <v>48</v>
      </c>
      <c r="D43" s="10" t="n">
        <f aca="false">INDEX(Eurostat!$L:$L,MATCH("S1311|"&amp;$A43,Eurostat!$A:$A,0))</f>
        <v>0</v>
      </c>
      <c r="E43" s="35" t="n">
        <f aca="false">D43*(1+INDEX(Tests!$Q:$Q,MATCH("S1311|"&amp;$A43,Tests!$A:$A,0)))</f>
        <v>0</v>
      </c>
      <c r="F43" s="35" t="n">
        <f aca="false">E43*(1+INDEX(Tests!$R:$R,MATCH("S1311|"&amp;$A43,Tests!$A:$A,0)))</f>
        <v>0</v>
      </c>
      <c r="G43" s="10" t="n">
        <f aca="false">INDEX(Eurostat!$L:$L,MATCH("S1313|"&amp;$A43,Eurostat!$A:$A,0))</f>
        <v>0</v>
      </c>
      <c r="H43" s="35" t="n">
        <f aca="false">G43*(1+Hypothèses!$B$6)</f>
        <v>0</v>
      </c>
      <c r="I43" s="35" t="n">
        <f aca="false">H43*(1+Hypothèses!$C$6)</f>
        <v>0</v>
      </c>
      <c r="J43" s="10" t="n">
        <f aca="false">INDEX(Eurostat!$L:$L,MATCH("S1314|"&amp;$A43,Eurostat!$A:$A,0))</f>
        <v>0</v>
      </c>
      <c r="K43" s="35" t="n">
        <f aca="false">J43*(1+INDEX(Tests!$Q:$Q,MATCH("S1314|"&amp;$A43,Tests!$A:$A,0)))</f>
        <v>0</v>
      </c>
      <c r="L43" s="35" t="n">
        <f aca="false">K43*(1+INDEX(Tests!$R:$R,MATCH("S1314|"&amp;$A43,Tests!$A:$A,0)))</f>
        <v>0</v>
      </c>
      <c r="M43" s="19" t="n">
        <f aca="false">D43+G43+J43</f>
        <v>0</v>
      </c>
      <c r="N43" s="19" t="n">
        <f aca="false">E43+H43+K43</f>
        <v>0</v>
      </c>
      <c r="O43" s="19" t="n">
        <f aca="false">F43+I43+L43</f>
        <v>0</v>
      </c>
      <c r="P43" s="10" t="n">
        <f aca="false">INDEX(Eurostat!$L:$L,MATCH("S13|"&amp;$A43,Eurostat!$A:$A,0))</f>
        <v>0</v>
      </c>
      <c r="Q43" s="36" t="n">
        <f aca="false">IF(M43=0,P43,P43*N43/M43)</f>
        <v>0</v>
      </c>
      <c r="R43" s="36" t="n">
        <f aca="false">IF(M43=0,P43,P43*O43/M43)</f>
        <v>0</v>
      </c>
      <c r="S43" s="30" t="n">
        <f aca="false">IFERROR(R43/P43-1,0)</f>
        <v>0</v>
      </c>
    </row>
    <row r="44" customFormat="false" ht="15" hidden="false" customHeight="false" outlineLevel="0" collapsed="false">
      <c r="A44" s="18" t="s">
        <v>299</v>
      </c>
      <c r="B44" s="18" t="s">
        <v>101</v>
      </c>
      <c r="C44" s="18" t="s">
        <v>48</v>
      </c>
      <c r="D44" s="10" t="n">
        <f aca="false">INDEX(Eurostat!$L:$L,MATCH("S1311|"&amp;$A44,Eurostat!$A:$A,0))</f>
        <v>60</v>
      </c>
      <c r="E44" s="35" t="n">
        <f aca="false">D44*(1+INDEX(Tests!$Q:$Q,MATCH("S1311|"&amp;$A44,Tests!$A:$A,0)))</f>
        <v>60</v>
      </c>
      <c r="F44" s="35" t="n">
        <f aca="false">E44*(1+INDEX(Tests!$R:$R,MATCH("S1311|"&amp;$A44,Tests!$A:$A,0)))</f>
        <v>60</v>
      </c>
      <c r="G44" s="10" t="n">
        <f aca="false">INDEX(Eurostat!$L:$L,MATCH("S1313|"&amp;$A44,Eurostat!$A:$A,0))</f>
        <v>1783</v>
      </c>
      <c r="H44" s="35" t="n">
        <f aca="false">G44*(1+Hypothèses!$B$6)</f>
        <v>1809.745</v>
      </c>
      <c r="I44" s="35" t="n">
        <f aca="false">H44*(1+Hypothèses!$C$6)</f>
        <v>1824.22296</v>
      </c>
      <c r="J44" s="10" t="n">
        <f aca="false">INDEX(Eurostat!$L:$L,MATCH("S1314|"&amp;$A44,Eurostat!$A:$A,0))</f>
        <v>0</v>
      </c>
      <c r="K44" s="35" t="n">
        <f aca="false">J44*(1+INDEX(Tests!$Q:$Q,MATCH("S1314|"&amp;$A44,Tests!$A:$A,0)))</f>
        <v>0</v>
      </c>
      <c r="L44" s="35" t="n">
        <f aca="false">K44*(1+INDEX(Tests!$R:$R,MATCH("S1314|"&amp;$A44,Tests!$A:$A,0)))</f>
        <v>0</v>
      </c>
      <c r="M44" s="19" t="n">
        <f aca="false">D44+G44+J44</f>
        <v>1843</v>
      </c>
      <c r="N44" s="19" t="n">
        <f aca="false">E44+H44+K44</f>
        <v>1869.745</v>
      </c>
      <c r="O44" s="19" t="n">
        <f aca="false">F44+I44+L44</f>
        <v>1884.22296</v>
      </c>
      <c r="P44" s="10" t="n">
        <f aca="false">INDEX(Eurostat!$L:$L,MATCH("S13|"&amp;$A44,Eurostat!$A:$A,0))</f>
        <v>1817</v>
      </c>
      <c r="Q44" s="36" t="n">
        <f aca="false">IF(M44=0,P44,P44*N44/M44)</f>
        <v>1843.36769669018</v>
      </c>
      <c r="R44" s="36" t="n">
        <f aca="false">IF(M44=0,P44,P44*O44/M44)</f>
        <v>1857.6414098318</v>
      </c>
      <c r="S44" s="30" t="n">
        <f aca="false">IFERROR(R44/P44-1,0)</f>
        <v>0.0223673141616929</v>
      </c>
    </row>
    <row r="45" customFormat="false" ht="15" hidden="false" customHeight="false" outlineLevel="0" collapsed="false">
      <c r="A45" s="18" t="s">
        <v>301</v>
      </c>
      <c r="B45" s="18" t="s">
        <v>72</v>
      </c>
      <c r="C45" s="18" t="s">
        <v>42</v>
      </c>
      <c r="D45" s="10" t="n">
        <f aca="false">INDEX(Eurostat!$L:$L,MATCH("S1311|"&amp;$A45,Eurostat!$A:$A,0))</f>
        <v>0</v>
      </c>
      <c r="E45" s="35" t="n">
        <f aca="false">D45*(1+INDEX(Tests!$Q:$Q,MATCH("S1311|"&amp;$A45,Tests!$A:$A,0)))</f>
        <v>0</v>
      </c>
      <c r="F45" s="35" t="n">
        <f aca="false">E45*(1+INDEX(Tests!$R:$R,MATCH("S1311|"&amp;$A45,Tests!$A:$A,0)))</f>
        <v>0</v>
      </c>
      <c r="G45" s="10" t="n">
        <f aca="false">INDEX(Eurostat!$L:$L,MATCH("S1313|"&amp;$A45,Eurostat!$A:$A,0))</f>
        <v>0</v>
      </c>
      <c r="H45" s="35" t="n">
        <f aca="false">G45*(1+Hypothèses!$B$6)</f>
        <v>0</v>
      </c>
      <c r="I45" s="35" t="n">
        <f aca="false">H45*(1+Hypothèses!$C$6)</f>
        <v>0</v>
      </c>
      <c r="J45" s="10" t="n">
        <f aca="false">INDEX(Eurostat!$L:$L,MATCH("S1314|"&amp;$A45,Eurostat!$A:$A,0))</f>
        <v>43715</v>
      </c>
      <c r="K45" s="35" t="n">
        <f aca="false">J45*(1+INDEX(Tests!$Q:$Q,MATCH("S1314|"&amp;$A45,Tests!$A:$A,0)))</f>
        <v>45245.025</v>
      </c>
      <c r="L45" s="35" t="n">
        <f aca="false">K45*(1+INDEX(Tests!$R:$R,MATCH("S1314|"&amp;$A45,Tests!$A:$A,0)))</f>
        <v>46692.8658</v>
      </c>
      <c r="M45" s="19" t="n">
        <f aca="false">D45+G45+J45</f>
        <v>43715</v>
      </c>
      <c r="N45" s="19" t="n">
        <f aca="false">E45+H45+K45</f>
        <v>45245.025</v>
      </c>
      <c r="O45" s="19" t="n">
        <f aca="false">F45+I45+L45</f>
        <v>46692.8658</v>
      </c>
      <c r="P45" s="10" t="n">
        <f aca="false">INDEX(Eurostat!$L:$L,MATCH("S13|"&amp;$A45,Eurostat!$A:$A,0))</f>
        <v>43715</v>
      </c>
      <c r="Q45" s="36" t="n">
        <f aca="false">IF(M45=0,P45,P45*N45/M45)</f>
        <v>45245.025</v>
      </c>
      <c r="R45" s="36" t="n">
        <f aca="false">IF(M45=0,P45,P45*O45/M45)</f>
        <v>46692.8658</v>
      </c>
      <c r="S45" s="30" t="n">
        <f aca="false">IFERROR(R45/P45-1,0)</f>
        <v>0.0681199999999997</v>
      </c>
    </row>
    <row r="46" customFormat="false" ht="15" hidden="false" customHeight="false" outlineLevel="0" collapsed="false">
      <c r="A46" s="18" t="s">
        <v>303</v>
      </c>
      <c r="B46" s="18" t="s">
        <v>70</v>
      </c>
      <c r="C46" s="18" t="s">
        <v>42</v>
      </c>
      <c r="D46" s="10" t="n">
        <f aca="false">INDEX(Eurostat!$L:$L,MATCH("S1311|"&amp;$A46,Eurostat!$A:$A,0))</f>
        <v>0</v>
      </c>
      <c r="E46" s="35" t="n">
        <f aca="false">D46*(1+INDEX(Tests!$Q:$Q,MATCH("S1311|"&amp;$A46,Tests!$A:$A,0)))</f>
        <v>0</v>
      </c>
      <c r="F46" s="35" t="n">
        <f aca="false">E46*(1+INDEX(Tests!$R:$R,MATCH("S1311|"&amp;$A46,Tests!$A:$A,0)))</f>
        <v>0</v>
      </c>
      <c r="G46" s="10" t="n">
        <f aca="false">INDEX(Eurostat!$L:$L,MATCH("S1313|"&amp;$A46,Eurostat!$A:$A,0))</f>
        <v>0</v>
      </c>
      <c r="H46" s="35" t="n">
        <f aca="false">G46*(1+Hypothèses!$B$6)</f>
        <v>0</v>
      </c>
      <c r="I46" s="35" t="n">
        <f aca="false">H46*(1+Hypothèses!$C$6)</f>
        <v>0</v>
      </c>
      <c r="J46" s="10" t="n">
        <f aca="false">INDEX(Eurostat!$L:$L,MATCH("S1314|"&amp;$A46,Eurostat!$A:$A,0))</f>
        <v>91789</v>
      </c>
      <c r="K46" s="35" t="n">
        <f aca="false">J46*(1+INDEX(Tests!$Q:$Q,MATCH("S1314|"&amp;$A46,Tests!$A:$A,0)))</f>
        <v>95001.615</v>
      </c>
      <c r="L46" s="35" t="n">
        <f aca="false">K46*(1+INDEX(Tests!$R:$R,MATCH("S1314|"&amp;$A46,Tests!$A:$A,0)))</f>
        <v>98041.66668</v>
      </c>
      <c r="M46" s="19" t="n">
        <f aca="false">D46+G46+J46</f>
        <v>91789</v>
      </c>
      <c r="N46" s="19" t="n">
        <f aca="false">E46+H46+K46</f>
        <v>95001.615</v>
      </c>
      <c r="O46" s="19" t="n">
        <f aca="false">F46+I46+L46</f>
        <v>98041.66668</v>
      </c>
      <c r="P46" s="10" t="n">
        <f aca="false">INDEX(Eurostat!$L:$L,MATCH("S13|"&amp;$A46,Eurostat!$A:$A,0))</f>
        <v>91789</v>
      </c>
      <c r="Q46" s="36" t="n">
        <f aca="false">IF(M46=0,P46,P46*N46/M46)</f>
        <v>95001.615</v>
      </c>
      <c r="R46" s="36" t="n">
        <f aca="false">IF(M46=0,P46,P46*O46/M46)</f>
        <v>98041.66668</v>
      </c>
      <c r="S46" s="30" t="n">
        <f aca="false">IFERROR(R46/P46-1,0)</f>
        <v>0.06812</v>
      </c>
    </row>
    <row r="47" customFormat="false" ht="15" hidden="false" customHeight="false" outlineLevel="0" collapsed="false">
      <c r="A47" s="18" t="s">
        <v>305</v>
      </c>
      <c r="B47" s="18" t="s">
        <v>69</v>
      </c>
      <c r="C47" s="18" t="s">
        <v>42</v>
      </c>
      <c r="D47" s="10" t="n">
        <f aca="false">INDEX(Eurostat!$L:$L,MATCH("S1311|"&amp;$A47,Eurostat!$A:$A,0))</f>
        <v>913</v>
      </c>
      <c r="E47" s="35" t="n">
        <f aca="false">D47*(1+INDEX(Tests!$Q:$Q,MATCH("S1311|"&amp;$A47,Tests!$A:$A,0)))</f>
        <v>913</v>
      </c>
      <c r="F47" s="35" t="n">
        <f aca="false">E47*(1+INDEX(Tests!$R:$R,MATCH("S1311|"&amp;$A47,Tests!$A:$A,0)))</f>
        <v>913</v>
      </c>
      <c r="G47" s="10" t="n">
        <f aca="false">INDEX(Eurostat!$L:$L,MATCH("S1313|"&amp;$A47,Eurostat!$A:$A,0))</f>
        <v>0</v>
      </c>
      <c r="H47" s="35" t="n">
        <f aca="false">G47*(1+Hypothèses!$B$6)</f>
        <v>0</v>
      </c>
      <c r="I47" s="35" t="n">
        <f aca="false">H47*(1+Hypothèses!$C$6)</f>
        <v>0</v>
      </c>
      <c r="J47" s="10" t="n">
        <f aca="false">INDEX(Eurostat!$L:$L,MATCH("S1314|"&amp;$A47,Eurostat!$A:$A,0))</f>
        <v>109972</v>
      </c>
      <c r="K47" s="35" t="n">
        <f aca="false">J47*(1+INDEX(Tests!$Q:$Q,MATCH("S1314|"&amp;$A47,Tests!$A:$A,0)))</f>
        <v>113930.992</v>
      </c>
      <c r="L47" s="35" t="n">
        <f aca="false">K47*(1+INDEX(Tests!$R:$R,MATCH("S1314|"&amp;$A47,Tests!$A:$A,0)))</f>
        <v>117690.714736</v>
      </c>
      <c r="M47" s="19" t="n">
        <f aca="false">D47+G47+J47</f>
        <v>110885</v>
      </c>
      <c r="N47" s="19" t="n">
        <f aca="false">E47+H47+K47</f>
        <v>114843.992</v>
      </c>
      <c r="O47" s="19" t="n">
        <f aca="false">F47+I47+L47</f>
        <v>118603.714736</v>
      </c>
      <c r="P47" s="10" t="n">
        <f aca="false">INDEX(Eurostat!$L:$L,MATCH("S13|"&amp;$A47,Eurostat!$A:$A,0))</f>
        <v>109338</v>
      </c>
      <c r="Q47" s="36" t="n">
        <f aca="false">IF(M47=0,P47,P47*N47/M47)</f>
        <v>113241.758554322</v>
      </c>
      <c r="R47" s="36" t="n">
        <f aca="false">IF(M47=0,P47,P47*O47/M47)</f>
        <v>116949.027928077</v>
      </c>
      <c r="S47" s="30" t="n">
        <f aca="false">IFERROR(R47/P47-1,0)</f>
        <v>0.0696100891554312</v>
      </c>
    </row>
    <row r="48" customFormat="false" ht="15" hidden="false" customHeight="false" outlineLevel="0" collapsed="false">
      <c r="A48" s="18" t="s">
        <v>307</v>
      </c>
      <c r="B48" s="18" t="s">
        <v>73</v>
      </c>
      <c r="C48" s="18" t="s">
        <v>42</v>
      </c>
      <c r="D48" s="10" t="n">
        <f aca="false">INDEX(Eurostat!$L:$L,MATCH("S1311|"&amp;$A48,Eurostat!$A:$A,0))</f>
        <v>10018</v>
      </c>
      <c r="E48" s="35" t="n">
        <f aca="false">D48*(1+INDEX(Tests!$Q:$Q,MATCH("S1311|"&amp;$A48,Tests!$A:$A,0)))</f>
        <v>10018</v>
      </c>
      <c r="F48" s="35" t="n">
        <f aca="false">E48*(1+INDEX(Tests!$R:$R,MATCH("S1311|"&amp;$A48,Tests!$A:$A,0)))</f>
        <v>10018</v>
      </c>
      <c r="G48" s="10" t="n">
        <f aca="false">INDEX(Eurostat!$L:$L,MATCH("S1313|"&amp;$A48,Eurostat!$A:$A,0))</f>
        <v>1411</v>
      </c>
      <c r="H48" s="35" t="n">
        <f aca="false">G48*(1+Hypothèses!$B$6)</f>
        <v>1432.165</v>
      </c>
      <c r="I48" s="35" t="n">
        <f aca="false">H48*(1+Hypothèses!$C$6)</f>
        <v>1443.62232</v>
      </c>
      <c r="J48" s="10" t="n">
        <f aca="false">INDEX(Eurostat!$L:$L,MATCH("S1314|"&amp;$A48,Eurostat!$A:$A,0))</f>
        <v>707</v>
      </c>
      <c r="K48" s="35" t="n">
        <f aca="false">J48*(1+INDEX(Tests!$Q:$Q,MATCH("S1314|"&amp;$A48,Tests!$A:$A,0)))</f>
        <v>707</v>
      </c>
      <c r="L48" s="35" t="n">
        <f aca="false">K48*(1+INDEX(Tests!$R:$R,MATCH("S1314|"&amp;$A48,Tests!$A:$A,0)))</f>
        <v>707</v>
      </c>
      <c r="M48" s="19" t="n">
        <f aca="false">D48+G48+J48</f>
        <v>12136</v>
      </c>
      <c r="N48" s="19" t="n">
        <f aca="false">E48+H48+K48</f>
        <v>12157.165</v>
      </c>
      <c r="O48" s="19" t="n">
        <f aca="false">F48+I48+L48</f>
        <v>12168.62232</v>
      </c>
      <c r="P48" s="10" t="n">
        <f aca="false">INDEX(Eurostat!$L:$L,MATCH("S13|"&amp;$A48,Eurostat!$A:$A,0))</f>
        <v>7958</v>
      </c>
      <c r="Q48" s="36" t="n">
        <f aca="false">IF(M48=0,P48,P48*N48/M48)</f>
        <v>7971.87863134476</v>
      </c>
      <c r="R48" s="36" t="n">
        <f aca="false">IF(M48=0,P48,P48*O48/M48)</f>
        <v>7979.39159711272</v>
      </c>
      <c r="S48" s="30" t="n">
        <f aca="false">IFERROR(R48/P48-1,0)</f>
        <v>0.00268806196440341</v>
      </c>
    </row>
    <row r="49" customFormat="false" ht="15" hidden="false" customHeight="false" outlineLevel="0" collapsed="false">
      <c r="A49" s="18" t="s">
        <v>309</v>
      </c>
      <c r="B49" s="18" t="s">
        <v>74</v>
      </c>
      <c r="C49" s="18" t="s">
        <v>42</v>
      </c>
      <c r="D49" s="10" t="n">
        <f aca="false">INDEX(Eurostat!$L:$L,MATCH("S1311|"&amp;$A49,Eurostat!$A:$A,0))</f>
        <v>2658</v>
      </c>
      <c r="E49" s="35" t="n">
        <f aca="false">D49*(1+INDEX(Tests!$Q:$Q,MATCH("S1311|"&amp;$A49,Tests!$A:$A,0)))</f>
        <v>2744.16951911444</v>
      </c>
      <c r="F49" s="35" t="n">
        <f aca="false">E49*(1+INDEX(Tests!$R:$R,MATCH("S1311|"&amp;$A49,Tests!$A:$A,0)))</f>
        <v>2833.13256194011</v>
      </c>
      <c r="G49" s="10" t="n">
        <f aca="false">INDEX(Eurostat!$L:$L,MATCH("S1313|"&amp;$A49,Eurostat!$A:$A,0))</f>
        <v>0</v>
      </c>
      <c r="H49" s="35" t="n">
        <f aca="false">G49*(1+Hypothèses!$B$6)</f>
        <v>0</v>
      </c>
      <c r="I49" s="35" t="n">
        <f aca="false">H49*(1+Hypothèses!$C$6)</f>
        <v>0</v>
      </c>
      <c r="J49" s="10" t="n">
        <f aca="false">INDEX(Eurostat!$L:$L,MATCH("S1314|"&amp;$A49,Eurostat!$A:$A,0))</f>
        <v>4058</v>
      </c>
      <c r="K49" s="35" t="n">
        <f aca="false">J49*(1+INDEX(Tests!$Q:$Q,MATCH("S1314|"&amp;$A49,Tests!$A:$A,0)))</f>
        <v>4238.97383771934</v>
      </c>
      <c r="L49" s="35" t="n">
        <f aca="false">K49*(1+INDEX(Tests!$R:$R,MATCH("S1314|"&amp;$A49,Tests!$A:$A,0)))</f>
        <v>4428.01853052464</v>
      </c>
      <c r="M49" s="19" t="n">
        <f aca="false">D49+G49+J49</f>
        <v>6716</v>
      </c>
      <c r="N49" s="19" t="n">
        <f aca="false">E49+H49+K49</f>
        <v>6983.14335683378</v>
      </c>
      <c r="O49" s="19" t="n">
        <f aca="false">F49+I49+L49</f>
        <v>7261.15109246475</v>
      </c>
      <c r="P49" s="10" t="n">
        <f aca="false">INDEX(Eurostat!$L:$L,MATCH("S13|"&amp;$A49,Eurostat!$A:$A,0))</f>
        <v>6708</v>
      </c>
      <c r="Q49" s="36" t="n">
        <f aca="false">IF(M49=0,P49,P49*N49/M49)</f>
        <v>6974.82513961301</v>
      </c>
      <c r="R49" s="36" t="n">
        <f aca="false">IF(M49=0,P49,P49*O49/M49)</f>
        <v>7252.50171653567</v>
      </c>
      <c r="S49" s="30" t="n">
        <f aca="false">IFERROR(R49/P49-1,0)</f>
        <v>0.081171991135311</v>
      </c>
    </row>
    <row r="50" customFormat="false" ht="15" hidden="false" customHeight="false" outlineLevel="0" collapsed="false">
      <c r="A50" s="18" t="s">
        <v>311</v>
      </c>
      <c r="B50" s="18" t="s">
        <v>75</v>
      </c>
      <c r="C50" s="18" t="s">
        <v>42</v>
      </c>
      <c r="D50" s="10" t="n">
        <f aca="false">INDEX(Eurostat!$L:$L,MATCH("S1311|"&amp;$A50,Eurostat!$A:$A,0))</f>
        <v>313</v>
      </c>
      <c r="E50" s="35" t="n">
        <f aca="false">D50*(1+INDEX(Tests!$Q:$Q,MATCH("S1311|"&amp;$A50,Tests!$A:$A,0)))</f>
        <v>313</v>
      </c>
      <c r="F50" s="35" t="n">
        <f aca="false">E50*(1+INDEX(Tests!$R:$R,MATCH("S1311|"&amp;$A50,Tests!$A:$A,0)))</f>
        <v>313</v>
      </c>
      <c r="G50" s="10" t="n">
        <f aca="false">INDEX(Eurostat!$L:$L,MATCH("S1313|"&amp;$A50,Eurostat!$A:$A,0))</f>
        <v>1035</v>
      </c>
      <c r="H50" s="35" t="n">
        <f aca="false">G50*(1+Hypothèses!$B$6)</f>
        <v>1050.525</v>
      </c>
      <c r="I50" s="35" t="n">
        <f aca="false">H50*(1+Hypothèses!$C$6)</f>
        <v>1058.9292</v>
      </c>
      <c r="J50" s="10" t="n">
        <f aca="false">INDEX(Eurostat!$L:$L,MATCH("S1314|"&amp;$A50,Eurostat!$A:$A,0))</f>
        <v>355</v>
      </c>
      <c r="K50" s="35" t="n">
        <f aca="false">J50*(1+INDEX(Tests!$Q:$Q,MATCH("S1314|"&amp;$A50,Tests!$A:$A,0)))</f>
        <v>355</v>
      </c>
      <c r="L50" s="35" t="n">
        <f aca="false">K50*(1+INDEX(Tests!$R:$R,MATCH("S1314|"&amp;$A50,Tests!$A:$A,0)))</f>
        <v>355</v>
      </c>
      <c r="M50" s="19" t="n">
        <f aca="false">D50+G50+J50</f>
        <v>1703</v>
      </c>
      <c r="N50" s="19" t="n">
        <f aca="false">E50+H50+K50</f>
        <v>1718.525</v>
      </c>
      <c r="O50" s="19" t="n">
        <f aca="false">F50+I50+L50</f>
        <v>1726.9292</v>
      </c>
      <c r="P50" s="10" t="n">
        <f aca="false">INDEX(Eurostat!$L:$L,MATCH("S13|"&amp;$A50,Eurostat!$A:$A,0))</f>
        <v>1648</v>
      </c>
      <c r="Q50" s="36" t="n">
        <f aca="false">IF(M50=0,P50,P50*N50/M50)</f>
        <v>1663.02360540223</v>
      </c>
      <c r="R50" s="36" t="n">
        <f aca="false">IF(M50=0,P50,P50*O50/M50)</f>
        <v>1671.15638379331</v>
      </c>
      <c r="S50" s="30" t="n">
        <f aca="false">IFERROR(R50/P50-1,0)</f>
        <v>0.014051203758074</v>
      </c>
    </row>
    <row r="51" customFormat="false" ht="15" hidden="false" customHeight="false" outlineLevel="0" collapsed="false">
      <c r="A51" s="18" t="s">
        <v>313</v>
      </c>
      <c r="B51" s="18" t="s">
        <v>114</v>
      </c>
      <c r="C51" s="18" t="s">
        <v>51</v>
      </c>
      <c r="D51" s="10" t="n">
        <f aca="false">INDEX(Eurostat!$L:$L,MATCH("S1311|"&amp;$A51,Eurostat!$A:$A,0))</f>
        <v>1198</v>
      </c>
      <c r="E51" s="35" t="n">
        <f aca="false">D51*(1+INDEX(Tests!$Q:$Q,MATCH("S1311|"&amp;$A51,Tests!$A:$A,0)))</f>
        <v>1045.54134366925</v>
      </c>
      <c r="F51" s="35" t="n">
        <f aca="false">E51*(1+INDEX(Tests!$R:$R,MATCH("S1311|"&amp;$A51,Tests!$A:$A,0)))</f>
        <v>974.342377260982</v>
      </c>
      <c r="G51" s="10" t="n">
        <f aca="false">INDEX(Eurostat!$L:$L,MATCH("S1313|"&amp;$A51,Eurostat!$A:$A,0))</f>
        <v>14589</v>
      </c>
      <c r="H51" s="35" t="n">
        <f aca="false">G51*(1+Hypothèses!$B$6)</f>
        <v>14807.835</v>
      </c>
      <c r="I51" s="35" t="n">
        <f aca="false">H51*(1+Hypothèses!$C$6)</f>
        <v>14926.29768</v>
      </c>
      <c r="J51" s="10" t="n">
        <f aca="false">INDEX(Eurostat!$L:$L,MATCH("S1314|"&amp;$A51,Eurostat!$A:$A,0))</f>
        <v>0</v>
      </c>
      <c r="K51" s="35" t="n">
        <f aca="false">J51*(1+INDEX(Tests!$Q:$Q,MATCH("S1314|"&amp;$A51,Tests!$A:$A,0)))</f>
        <v>0</v>
      </c>
      <c r="L51" s="35" t="n">
        <f aca="false">K51*(1+INDEX(Tests!$R:$R,MATCH("S1314|"&amp;$A51,Tests!$A:$A,0)))</f>
        <v>0</v>
      </c>
      <c r="M51" s="19" t="n">
        <f aca="false">D51+G51+J51</f>
        <v>15787</v>
      </c>
      <c r="N51" s="19" t="n">
        <f aca="false">E51+H51+K51</f>
        <v>15853.3763436693</v>
      </c>
      <c r="O51" s="19" t="n">
        <f aca="false">F51+I51+L51</f>
        <v>15900.640057261</v>
      </c>
      <c r="P51" s="10" t="n">
        <f aca="false">INDEX(Eurostat!$L:$L,MATCH("S13|"&amp;$A51,Eurostat!$A:$A,0))</f>
        <v>15569</v>
      </c>
      <c r="Q51" s="36" t="n">
        <f aca="false">IF(M51=0,P51,P51*N51/M51)</f>
        <v>15634.4597640202</v>
      </c>
      <c r="R51" s="36" t="n">
        <f aca="false">IF(M51=0,P51,P51*O51/M51)</f>
        <v>15681.0708210234</v>
      </c>
      <c r="S51" s="30" t="n">
        <f aca="false">IFERROR(R51/P51-1,0)</f>
        <v>0.00719833136510939</v>
      </c>
    </row>
    <row r="52" customFormat="false" ht="15" hidden="false" customHeight="false" outlineLevel="0" collapsed="false">
      <c r="A52" s="18" t="s">
        <v>315</v>
      </c>
      <c r="B52" s="18" t="s">
        <v>113</v>
      </c>
      <c r="C52" s="18" t="s">
        <v>51</v>
      </c>
      <c r="D52" s="10" t="n">
        <f aca="false">INDEX(Eurostat!$L:$L,MATCH("S1311|"&amp;$A52,Eurostat!$A:$A,0))</f>
        <v>6055</v>
      </c>
      <c r="E52" s="35" t="n">
        <f aca="false">D52*(1+INDEX(Tests!$Q:$Q,MATCH("S1311|"&amp;$A52,Tests!$A:$A,0)))</f>
        <v>6035.15187937063</v>
      </c>
      <c r="F52" s="35" t="n">
        <f aca="false">E52*(1+INDEX(Tests!$R:$R,MATCH("S1311|"&amp;$A52,Tests!$A:$A,0)))</f>
        <v>5885.62937062937</v>
      </c>
      <c r="G52" s="10" t="n">
        <f aca="false">INDEX(Eurostat!$L:$L,MATCH("S1313|"&amp;$A52,Eurostat!$A:$A,0))</f>
        <v>13336</v>
      </c>
      <c r="H52" s="35" t="n">
        <f aca="false">G52*(1+Hypothèses!$B$6)</f>
        <v>13536.04</v>
      </c>
      <c r="I52" s="35" t="n">
        <f aca="false">H52*(1+Hypothèses!$C$6)</f>
        <v>13644.32832</v>
      </c>
      <c r="J52" s="10" t="n">
        <f aca="false">INDEX(Eurostat!$L:$L,MATCH("S1314|"&amp;$A52,Eurostat!$A:$A,0))</f>
        <v>0</v>
      </c>
      <c r="K52" s="35" t="n">
        <f aca="false">J52*(1+INDEX(Tests!$Q:$Q,MATCH("S1314|"&amp;$A52,Tests!$A:$A,0)))</f>
        <v>0</v>
      </c>
      <c r="L52" s="35" t="n">
        <f aca="false">K52*(1+INDEX(Tests!$R:$R,MATCH("S1314|"&amp;$A52,Tests!$A:$A,0)))</f>
        <v>0</v>
      </c>
      <c r="M52" s="19" t="n">
        <f aca="false">D52+G52+J52</f>
        <v>19391</v>
      </c>
      <c r="N52" s="19" t="n">
        <f aca="false">E52+H52+K52</f>
        <v>19571.1918793706</v>
      </c>
      <c r="O52" s="19" t="n">
        <f aca="false">F52+I52+L52</f>
        <v>19529.9576906294</v>
      </c>
      <c r="P52" s="10" t="n">
        <f aca="false">INDEX(Eurostat!$L:$L,MATCH("S13|"&amp;$A52,Eurostat!$A:$A,0))</f>
        <v>18963</v>
      </c>
      <c r="Q52" s="36" t="n">
        <f aca="false">IF(M52=0,P52,P52*N52/M52)</f>
        <v>19139.2146670365</v>
      </c>
      <c r="R52" s="36" t="n">
        <f aca="false">IF(M52=0,P52,P52*O52/M52)</f>
        <v>19098.8906032389</v>
      </c>
      <c r="S52" s="30" t="n">
        <f aca="false">IFERROR(R52/P52-1,0)</f>
        <v>0.00716609203390095</v>
      </c>
    </row>
    <row r="53" customFormat="false" ht="15" hidden="false" customHeight="false" outlineLevel="0" collapsed="false">
      <c r="A53" s="18" t="s">
        <v>317</v>
      </c>
      <c r="B53" s="18" t="s">
        <v>115</v>
      </c>
      <c r="C53" s="18" t="s">
        <v>51</v>
      </c>
      <c r="D53" s="10" t="n">
        <f aca="false">INDEX(Eurostat!$L:$L,MATCH("S1311|"&amp;$A53,Eurostat!$A:$A,0))</f>
        <v>6506</v>
      </c>
      <c r="E53" s="35" t="n">
        <f aca="false">D53*(1+INDEX(Tests!$Q:$Q,MATCH("S1311|"&amp;$A53,Tests!$A:$A,0)))</f>
        <v>6479.81891348089</v>
      </c>
      <c r="F53" s="35" t="n">
        <f aca="false">E53*(1+INDEX(Tests!$R:$R,MATCH("S1311|"&amp;$A53,Tests!$A:$A,0)))</f>
        <v>6321.09607645875</v>
      </c>
      <c r="G53" s="10" t="n">
        <f aca="false">INDEX(Eurostat!$L:$L,MATCH("S1313|"&amp;$A53,Eurostat!$A:$A,0))</f>
        <v>1060</v>
      </c>
      <c r="H53" s="35" t="n">
        <f aca="false">G53*(1+Hypothèses!$B$6)</f>
        <v>1075.9</v>
      </c>
      <c r="I53" s="35" t="n">
        <f aca="false">H53*(1+Hypothèses!$C$6)</f>
        <v>1084.5072</v>
      </c>
      <c r="J53" s="10" t="n">
        <f aca="false">INDEX(Eurostat!$L:$L,MATCH("S1314|"&amp;$A53,Eurostat!$A:$A,0))</f>
        <v>0</v>
      </c>
      <c r="K53" s="35" t="n">
        <f aca="false">J53*(1+INDEX(Tests!$Q:$Q,MATCH("S1314|"&amp;$A53,Tests!$A:$A,0)))</f>
        <v>0</v>
      </c>
      <c r="L53" s="35" t="n">
        <f aca="false">K53*(1+INDEX(Tests!$R:$R,MATCH("S1314|"&amp;$A53,Tests!$A:$A,0)))</f>
        <v>0</v>
      </c>
      <c r="M53" s="19" t="n">
        <f aca="false">D53+G53+J53</f>
        <v>7566</v>
      </c>
      <c r="N53" s="19" t="n">
        <f aca="false">E53+H53+K53</f>
        <v>7555.71891348089</v>
      </c>
      <c r="O53" s="19" t="n">
        <f aca="false">F53+I53+L53</f>
        <v>7405.60327645875</v>
      </c>
      <c r="P53" s="10" t="n">
        <f aca="false">INDEX(Eurostat!$L:$L,MATCH("S13|"&amp;$A53,Eurostat!$A:$A,0))</f>
        <v>7560</v>
      </c>
      <c r="Q53" s="36" t="n">
        <f aca="false">IF(M53=0,P53,P53*N53/M53)</f>
        <v>7549.72706660263</v>
      </c>
      <c r="R53" s="36" t="n">
        <f aca="false">IF(M53=0,P53,P53*O53/M53)</f>
        <v>7399.73047449487</v>
      </c>
      <c r="S53" s="30" t="n">
        <f aca="false">IFERROR(R53/P53-1,0)</f>
        <v>-0.0211996726858642</v>
      </c>
    </row>
    <row r="54" customFormat="false" ht="15" hidden="false" customHeight="false" outlineLevel="0" collapsed="false">
      <c r="A54" s="18" t="s">
        <v>319</v>
      </c>
      <c r="B54" s="18" t="s">
        <v>116</v>
      </c>
      <c r="C54" s="18" t="s">
        <v>51</v>
      </c>
      <c r="D54" s="10" t="n">
        <f aca="false">INDEX(Eurostat!$L:$L,MATCH("S1311|"&amp;$A54,Eurostat!$A:$A,0))</f>
        <v>0</v>
      </c>
      <c r="E54" s="35" t="n">
        <f aca="false">D54*(1+INDEX(Tests!$Q:$Q,MATCH("S1311|"&amp;$A54,Tests!$A:$A,0)))</f>
        <v>0</v>
      </c>
      <c r="F54" s="35" t="n">
        <f aca="false">E54*(1+INDEX(Tests!$R:$R,MATCH("S1311|"&amp;$A54,Tests!$A:$A,0)))</f>
        <v>0</v>
      </c>
      <c r="G54" s="10" t="n">
        <f aca="false">INDEX(Eurostat!$L:$L,MATCH("S1313|"&amp;$A54,Eurostat!$A:$A,0))</f>
        <v>744</v>
      </c>
      <c r="H54" s="35" t="n">
        <f aca="false">G54*(1+Hypothèses!$B$6)</f>
        <v>755.16</v>
      </c>
      <c r="I54" s="35" t="n">
        <f aca="false">H54*(1+Hypothèses!$C$6)</f>
        <v>761.20128</v>
      </c>
      <c r="J54" s="10" t="n">
        <f aca="false">INDEX(Eurostat!$L:$L,MATCH("S1314|"&amp;$A54,Eurostat!$A:$A,0))</f>
        <v>0</v>
      </c>
      <c r="K54" s="35" t="n">
        <f aca="false">J54*(1+INDEX(Tests!$Q:$Q,MATCH("S1314|"&amp;$A54,Tests!$A:$A,0)))</f>
        <v>0</v>
      </c>
      <c r="L54" s="35" t="n">
        <f aca="false">K54*(1+INDEX(Tests!$R:$R,MATCH("S1314|"&amp;$A54,Tests!$A:$A,0)))</f>
        <v>0</v>
      </c>
      <c r="M54" s="19" t="n">
        <f aca="false">D54+G54+J54</f>
        <v>744</v>
      </c>
      <c r="N54" s="19" t="n">
        <f aca="false">E54+H54+K54</f>
        <v>755.16</v>
      </c>
      <c r="O54" s="19" t="n">
        <f aca="false">F54+I54+L54</f>
        <v>761.20128</v>
      </c>
      <c r="P54" s="10" t="n">
        <f aca="false">INDEX(Eurostat!$L:$L,MATCH("S13|"&amp;$A54,Eurostat!$A:$A,0))</f>
        <v>744</v>
      </c>
      <c r="Q54" s="36" t="n">
        <f aca="false">IF(M54=0,P54,P54*N54/M54)</f>
        <v>755.16</v>
      </c>
      <c r="R54" s="36" t="n">
        <f aca="false">IF(M54=0,P54,P54*O54/M54)</f>
        <v>761.20128</v>
      </c>
      <c r="S54" s="30" t="n">
        <f aca="false">IFERROR(R54/P54-1,0)</f>
        <v>0.02312</v>
      </c>
    </row>
    <row r="55" customFormat="false" ht="15" hidden="false" customHeight="false" outlineLevel="0" collapsed="false">
      <c r="A55" s="18" t="s">
        <v>321</v>
      </c>
      <c r="B55" s="18" t="s">
        <v>322</v>
      </c>
      <c r="C55" s="18" t="s">
        <v>51</v>
      </c>
      <c r="D55" s="10" t="n">
        <f aca="false">INDEX(Eurostat!$L:$L,MATCH("S1311|"&amp;$A55,Eurostat!$A:$A,0))</f>
        <v>0</v>
      </c>
      <c r="E55" s="35" t="n">
        <f aca="false">D55*(1+INDEX(Tests!$Q:$Q,MATCH("S1311|"&amp;$A55,Tests!$A:$A,0)))</f>
        <v>0</v>
      </c>
      <c r="F55" s="35" t="n">
        <f aca="false">E55*(1+INDEX(Tests!$R:$R,MATCH("S1311|"&amp;$A55,Tests!$A:$A,0)))</f>
        <v>0</v>
      </c>
      <c r="G55" s="10" t="n">
        <f aca="false">INDEX(Eurostat!$L:$L,MATCH("S1313|"&amp;$A55,Eurostat!$A:$A,0))</f>
        <v>0</v>
      </c>
      <c r="H55" s="35" t="n">
        <f aca="false">G55*(1+Hypothèses!$B$6)</f>
        <v>0</v>
      </c>
      <c r="I55" s="35" t="n">
        <f aca="false">H55*(1+Hypothèses!$C$6)</f>
        <v>0</v>
      </c>
      <c r="J55" s="10" t="n">
        <f aca="false">INDEX(Eurostat!$L:$L,MATCH("S1314|"&amp;$A55,Eurostat!$A:$A,0))</f>
        <v>0</v>
      </c>
      <c r="K55" s="35" t="n">
        <f aca="false">J55*(1+INDEX(Tests!$Q:$Q,MATCH("S1314|"&amp;$A55,Tests!$A:$A,0)))</f>
        <v>0</v>
      </c>
      <c r="L55" s="35" t="n">
        <f aca="false">K55*(1+INDEX(Tests!$R:$R,MATCH("S1314|"&amp;$A55,Tests!$A:$A,0)))</f>
        <v>0</v>
      </c>
      <c r="M55" s="19" t="n">
        <f aca="false">D55+G55+J55</f>
        <v>0</v>
      </c>
      <c r="N55" s="19" t="n">
        <f aca="false">E55+H55+K55</f>
        <v>0</v>
      </c>
      <c r="O55" s="19" t="n">
        <f aca="false">F55+I55+L55</f>
        <v>0</v>
      </c>
      <c r="P55" s="10" t="n">
        <f aca="false">INDEX(Eurostat!$L:$L,MATCH("S13|"&amp;$A55,Eurostat!$A:$A,0))</f>
        <v>0</v>
      </c>
      <c r="Q55" s="36" t="n">
        <f aca="false">IF(M55=0,P55,P55*N55/M55)</f>
        <v>0</v>
      </c>
      <c r="R55" s="36" t="n">
        <f aca="false">IF(M55=0,P55,P55*O55/M55)</f>
        <v>0</v>
      </c>
      <c r="S55" s="30" t="n">
        <f aca="false">IFERROR(R55/P55-1,0)</f>
        <v>0</v>
      </c>
    </row>
    <row r="56" customFormat="false" ht="15" hidden="false" customHeight="false" outlineLevel="0" collapsed="false">
      <c r="A56" s="18" t="s">
        <v>324</v>
      </c>
      <c r="B56" s="18" t="s">
        <v>117</v>
      </c>
      <c r="C56" s="18" t="s">
        <v>51</v>
      </c>
      <c r="D56" s="10" t="n">
        <f aca="false">INDEX(Eurostat!$L:$L,MATCH("S1311|"&amp;$A56,Eurostat!$A:$A,0))</f>
        <v>0</v>
      </c>
      <c r="E56" s="35" t="n">
        <f aca="false">D56*(1+INDEX(Tests!$Q:$Q,MATCH("S1311|"&amp;$A56,Tests!$A:$A,0)))</f>
        <v>0</v>
      </c>
      <c r="F56" s="35" t="n">
        <f aca="false">E56*(1+INDEX(Tests!$R:$R,MATCH("S1311|"&amp;$A56,Tests!$A:$A,0)))</f>
        <v>0</v>
      </c>
      <c r="G56" s="10" t="n">
        <f aca="false">INDEX(Eurostat!$L:$L,MATCH("S1313|"&amp;$A56,Eurostat!$A:$A,0))</f>
        <v>232</v>
      </c>
      <c r="H56" s="35" t="n">
        <f aca="false">G56*(1+Hypothèses!$B$6)</f>
        <v>235.48</v>
      </c>
      <c r="I56" s="35" t="n">
        <f aca="false">H56*(1+Hypothèses!$C$6)</f>
        <v>237.36384</v>
      </c>
      <c r="J56" s="10" t="n">
        <f aca="false">INDEX(Eurostat!$L:$L,MATCH("S1314|"&amp;$A56,Eurostat!$A:$A,0))</f>
        <v>0</v>
      </c>
      <c r="K56" s="35" t="n">
        <f aca="false">J56*(1+INDEX(Tests!$Q:$Q,MATCH("S1314|"&amp;$A56,Tests!$A:$A,0)))</f>
        <v>0</v>
      </c>
      <c r="L56" s="35" t="n">
        <f aca="false">K56*(1+INDEX(Tests!$R:$R,MATCH("S1314|"&amp;$A56,Tests!$A:$A,0)))</f>
        <v>0</v>
      </c>
      <c r="M56" s="19" t="n">
        <f aca="false">D56+G56+J56</f>
        <v>232</v>
      </c>
      <c r="N56" s="19" t="n">
        <f aca="false">E56+H56+K56</f>
        <v>235.48</v>
      </c>
      <c r="O56" s="19" t="n">
        <f aca="false">F56+I56+L56</f>
        <v>237.36384</v>
      </c>
      <c r="P56" s="10" t="n">
        <f aca="false">INDEX(Eurostat!$L:$L,MATCH("S13|"&amp;$A56,Eurostat!$A:$A,0))</f>
        <v>232</v>
      </c>
      <c r="Q56" s="36" t="n">
        <f aca="false">IF(M56=0,P56,P56*N56/M56)</f>
        <v>235.48</v>
      </c>
      <c r="R56" s="36" t="n">
        <f aca="false">IF(M56=0,P56,P56*O56/M56)</f>
        <v>237.36384</v>
      </c>
      <c r="S56" s="30" t="n">
        <f aca="false">IFERROR(R56/P56-1,0)</f>
        <v>0.02312</v>
      </c>
    </row>
    <row r="57" customFormat="false" ht="15" hidden="false" customHeight="false" outlineLevel="0" collapsed="false">
      <c r="A57" s="18" t="s">
        <v>326</v>
      </c>
      <c r="B57" s="18" t="s">
        <v>81</v>
      </c>
      <c r="C57" s="18" t="s">
        <v>46</v>
      </c>
      <c r="D57" s="10" t="n">
        <f aca="false">INDEX(Eurostat!$L:$L,MATCH("S1311|"&amp;$A57,Eurostat!$A:$A,0))</f>
        <v>27944</v>
      </c>
      <c r="E57" s="35" t="n">
        <f aca="false">D57*(1+INDEX(Tests!$Q:$Q,MATCH("S1311|"&amp;$A57,Tests!$A:$A,0)))</f>
        <v>28648.725773814</v>
      </c>
      <c r="F57" s="35" t="n">
        <f aca="false">E57*(1+INDEX(Tests!$R:$R,MATCH("S1311|"&amp;$A57,Tests!$A:$A,0)))</f>
        <v>29227.7946488796</v>
      </c>
      <c r="G57" s="10" t="n">
        <f aca="false">INDEX(Eurostat!$L:$L,MATCH("S1313|"&amp;$A57,Eurostat!$A:$A,0))</f>
        <v>14341</v>
      </c>
      <c r="H57" s="35" t="n">
        <f aca="false">G57*(1+Hypothèses!$B$6)</f>
        <v>14556.115</v>
      </c>
      <c r="I57" s="35" t="n">
        <f aca="false">H57*(1+Hypothèses!$C$6)</f>
        <v>14672.56392</v>
      </c>
      <c r="J57" s="10" t="n">
        <f aca="false">INDEX(Eurostat!$L:$L,MATCH("S1314|"&amp;$A57,Eurostat!$A:$A,0))</f>
        <v>0</v>
      </c>
      <c r="K57" s="35" t="n">
        <f aca="false">J57*(1+INDEX(Tests!$Q:$Q,MATCH("S1314|"&amp;$A57,Tests!$A:$A,0)))</f>
        <v>0</v>
      </c>
      <c r="L57" s="35" t="n">
        <f aca="false">K57*(1+INDEX(Tests!$R:$R,MATCH("S1314|"&amp;$A57,Tests!$A:$A,0)))</f>
        <v>0</v>
      </c>
      <c r="M57" s="19" t="n">
        <f aca="false">D57+G57+J57</f>
        <v>42285</v>
      </c>
      <c r="N57" s="19" t="n">
        <f aca="false">E57+H57+K57</f>
        <v>43204.840773814</v>
      </c>
      <c r="O57" s="19" t="n">
        <f aca="false">F57+I57+L57</f>
        <v>43900.3585688796</v>
      </c>
      <c r="P57" s="10" t="n">
        <f aca="false">INDEX(Eurostat!$L:$L,MATCH("S13|"&amp;$A57,Eurostat!$A:$A,0))</f>
        <v>42176</v>
      </c>
      <c r="Q57" s="36" t="n">
        <f aca="false">IF(M57=0,P57,P57*N57/M57)</f>
        <v>43093.4696577126</v>
      </c>
      <c r="R57" s="36" t="n">
        <f aca="false">IF(M57=0,P57,P57*O57/M57)</f>
        <v>43787.1945843931</v>
      </c>
      <c r="S57" s="30" t="n">
        <f aca="false">IFERROR(R57/P57-1,0)</f>
        <v>0.038201692535877</v>
      </c>
    </row>
    <row r="58" customFormat="false" ht="15" hidden="false" customHeight="false" outlineLevel="0" collapsed="false">
      <c r="A58" s="18" t="s">
        <v>328</v>
      </c>
      <c r="B58" s="18" t="s">
        <v>80</v>
      </c>
      <c r="C58" s="18" t="s">
        <v>46</v>
      </c>
      <c r="D58" s="10" t="n">
        <f aca="false">INDEX(Eurostat!$L:$L,MATCH("S1311|"&amp;$A58,Eurostat!$A:$A,0))</f>
        <v>45013</v>
      </c>
      <c r="E58" s="35" t="n">
        <f aca="false">D58*(1+INDEX(Tests!$Q:$Q,MATCH("S1311|"&amp;$A58,Tests!$A:$A,0)))</f>
        <v>45584.4028651959</v>
      </c>
      <c r="F58" s="35" t="n">
        <f aca="false">E58*(1+INDEX(Tests!$R:$R,MATCH("S1311|"&amp;$A58,Tests!$A:$A,0)))</f>
        <v>46620.36866086</v>
      </c>
      <c r="G58" s="10" t="n">
        <f aca="false">INDEX(Eurostat!$L:$L,MATCH("S1313|"&amp;$A58,Eurostat!$A:$A,0))</f>
        <v>18871</v>
      </c>
      <c r="H58" s="35" t="n">
        <f aca="false">G58*(1+Hypothèses!$B$6)</f>
        <v>19154.065</v>
      </c>
      <c r="I58" s="35" t="n">
        <f aca="false">H58*(1+Hypothèses!$C$6)</f>
        <v>19307.29752</v>
      </c>
      <c r="J58" s="10" t="n">
        <f aca="false">INDEX(Eurostat!$L:$L,MATCH("S1314|"&amp;$A58,Eurostat!$A:$A,0))</f>
        <v>0</v>
      </c>
      <c r="K58" s="35" t="n">
        <f aca="false">J58*(1+INDEX(Tests!$Q:$Q,MATCH("S1314|"&amp;$A58,Tests!$A:$A,0)))</f>
        <v>0</v>
      </c>
      <c r="L58" s="35" t="n">
        <f aca="false">K58*(1+INDEX(Tests!$R:$R,MATCH("S1314|"&amp;$A58,Tests!$A:$A,0)))</f>
        <v>0</v>
      </c>
      <c r="M58" s="19" t="n">
        <f aca="false">D58+G58+J58</f>
        <v>63884</v>
      </c>
      <c r="N58" s="19" t="n">
        <f aca="false">E58+H58+K58</f>
        <v>64738.4678651959</v>
      </c>
      <c r="O58" s="19" t="n">
        <f aca="false">F58+I58+L58</f>
        <v>65927.66618086</v>
      </c>
      <c r="P58" s="10" t="n">
        <f aca="false">INDEX(Eurostat!$L:$L,MATCH("S13|"&amp;$A58,Eurostat!$A:$A,0))</f>
        <v>63779</v>
      </c>
      <c r="Q58" s="36" t="n">
        <f aca="false">IF(M58=0,P58,P58*N58/M58)</f>
        <v>64632.0634583672</v>
      </c>
      <c r="R58" s="36" t="n">
        <f aca="false">IF(M58=0,P58,P58*O58/M58)</f>
        <v>65819.3072028844</v>
      </c>
      <c r="S58" s="30" t="n">
        <f aca="false">IFERROR(R58/P58-1,0)</f>
        <v>0.0319902664338487</v>
      </c>
    </row>
    <row r="59" customFormat="false" ht="15" hidden="false" customHeight="false" outlineLevel="0" collapsed="false">
      <c r="A59" s="18" t="s">
        <v>330</v>
      </c>
      <c r="B59" s="18" t="s">
        <v>86</v>
      </c>
      <c r="C59" s="18" t="s">
        <v>46</v>
      </c>
      <c r="D59" s="10" t="n">
        <f aca="false">INDEX(Eurostat!$L:$L,MATCH("S1311|"&amp;$A59,Eurostat!$A:$A,0))</f>
        <v>406</v>
      </c>
      <c r="E59" s="35" t="n">
        <f aca="false">D59*(1+INDEX(Tests!$Q:$Q,MATCH("S1311|"&amp;$A59,Tests!$A:$A,0)))</f>
        <v>406</v>
      </c>
      <c r="F59" s="35" t="n">
        <f aca="false">E59*(1+INDEX(Tests!$R:$R,MATCH("S1311|"&amp;$A59,Tests!$A:$A,0)))</f>
        <v>406</v>
      </c>
      <c r="G59" s="10" t="n">
        <f aca="false">INDEX(Eurostat!$L:$L,MATCH("S1313|"&amp;$A59,Eurostat!$A:$A,0))</f>
        <v>771</v>
      </c>
      <c r="H59" s="35" t="n">
        <f aca="false">G59*(1+Hypothèses!$B$6)</f>
        <v>782.565</v>
      </c>
      <c r="I59" s="35" t="n">
        <f aca="false">H59*(1+Hypothèses!$C$6)</f>
        <v>788.82552</v>
      </c>
      <c r="J59" s="10" t="n">
        <f aca="false">INDEX(Eurostat!$L:$L,MATCH("S1314|"&amp;$A59,Eurostat!$A:$A,0))</f>
        <v>0</v>
      </c>
      <c r="K59" s="35" t="n">
        <f aca="false">J59*(1+INDEX(Tests!$Q:$Q,MATCH("S1314|"&amp;$A59,Tests!$A:$A,0)))</f>
        <v>0</v>
      </c>
      <c r="L59" s="35" t="n">
        <f aca="false">K59*(1+INDEX(Tests!$R:$R,MATCH("S1314|"&amp;$A59,Tests!$A:$A,0)))</f>
        <v>0</v>
      </c>
      <c r="M59" s="19" t="n">
        <f aca="false">D59+G59+J59</f>
        <v>1177</v>
      </c>
      <c r="N59" s="19" t="n">
        <f aca="false">E59+H59+K59</f>
        <v>1188.565</v>
      </c>
      <c r="O59" s="19" t="n">
        <f aca="false">F59+I59+L59</f>
        <v>1194.82552</v>
      </c>
      <c r="P59" s="10" t="n">
        <f aca="false">INDEX(Eurostat!$L:$L,MATCH("S13|"&amp;$A59,Eurostat!$A:$A,0))</f>
        <v>1156</v>
      </c>
      <c r="Q59" s="36" t="n">
        <f aca="false">IF(M59=0,P59,P59*N59/M59)</f>
        <v>1167.35865760408</v>
      </c>
      <c r="R59" s="36" t="n">
        <f aca="false">IF(M59=0,P59,P59*O59/M59)</f>
        <v>1173.50747758709</v>
      </c>
      <c r="S59" s="30" t="n">
        <f aca="false">IFERROR(R59/P59-1,0)</f>
        <v>0.0151448768054374</v>
      </c>
    </row>
    <row r="60" customFormat="false" ht="15" hidden="false" customHeight="false" outlineLevel="0" collapsed="false">
      <c r="A60" s="18" t="s">
        <v>332</v>
      </c>
      <c r="B60" s="18" t="s">
        <v>84</v>
      </c>
      <c r="C60" s="18" t="s">
        <v>46</v>
      </c>
      <c r="D60" s="10" t="n">
        <f aca="false">INDEX(Eurostat!$L:$L,MATCH("S1311|"&amp;$A60,Eurostat!$A:$A,0))</f>
        <v>11914</v>
      </c>
      <c r="E60" s="35" t="n">
        <f aca="false">D60*(1+INDEX(Tests!$Q:$Q,MATCH("S1311|"&amp;$A60,Tests!$A:$A,0)))</f>
        <v>12056.5997327291</v>
      </c>
      <c r="F60" s="35" t="n">
        <f aca="false">E60*(1+INDEX(Tests!$R:$R,MATCH("S1311|"&amp;$A60,Tests!$A:$A,0)))</f>
        <v>12377.7952472256</v>
      </c>
      <c r="G60" s="10" t="n">
        <f aca="false">INDEX(Eurostat!$L:$L,MATCH("S1313|"&amp;$A60,Eurostat!$A:$A,0))</f>
        <v>632</v>
      </c>
      <c r="H60" s="35" t="n">
        <f aca="false">G60*(1+Hypothèses!$B$6)</f>
        <v>641.48</v>
      </c>
      <c r="I60" s="35" t="n">
        <f aca="false">H60*(1+Hypothèses!$C$6)</f>
        <v>646.61184</v>
      </c>
      <c r="J60" s="10" t="n">
        <f aca="false">INDEX(Eurostat!$L:$L,MATCH("S1314|"&amp;$A60,Eurostat!$A:$A,0))</f>
        <v>0</v>
      </c>
      <c r="K60" s="35" t="n">
        <f aca="false">J60*(1+INDEX(Tests!$Q:$Q,MATCH("S1314|"&amp;$A60,Tests!$A:$A,0)))</f>
        <v>0</v>
      </c>
      <c r="L60" s="35" t="n">
        <f aca="false">K60*(1+INDEX(Tests!$R:$R,MATCH("S1314|"&amp;$A60,Tests!$A:$A,0)))</f>
        <v>0</v>
      </c>
      <c r="M60" s="19" t="n">
        <f aca="false">D60+G60+J60</f>
        <v>12546</v>
      </c>
      <c r="N60" s="19" t="n">
        <f aca="false">E60+H60+K60</f>
        <v>12698.0797327291</v>
      </c>
      <c r="O60" s="19" t="n">
        <f aca="false">F60+I60+L60</f>
        <v>13024.4070872256</v>
      </c>
      <c r="P60" s="10" t="n">
        <f aca="false">INDEX(Eurostat!$L:$L,MATCH("S13|"&amp;$A60,Eurostat!$A:$A,0))</f>
        <v>12308</v>
      </c>
      <c r="Q60" s="36" t="n">
        <f aca="false">IF(M60=0,P60,P60*N60/M60)</f>
        <v>12457.1947513494</v>
      </c>
      <c r="R60" s="36" t="n">
        <f aca="false">IF(M60=0,P60,P60*O60/M60)</f>
        <v>12777.3316140262</v>
      </c>
      <c r="S60" s="30" t="n">
        <f aca="false">IFERROR(R60/P60-1,0)</f>
        <v>0.0381322403336215</v>
      </c>
    </row>
    <row r="61" customFormat="false" ht="15" hidden="false" customHeight="false" outlineLevel="0" collapsed="false">
      <c r="A61" s="18" t="s">
        <v>334</v>
      </c>
      <c r="B61" s="18" t="s">
        <v>85</v>
      </c>
      <c r="C61" s="18" t="s">
        <v>46</v>
      </c>
      <c r="D61" s="10" t="n">
        <f aca="false">INDEX(Eurostat!$L:$L,MATCH("S1311|"&amp;$A61,Eurostat!$A:$A,0))</f>
        <v>5236</v>
      </c>
      <c r="E61" s="35" t="n">
        <f aca="false">D61*(1+INDEX(Tests!$Q:$Q,MATCH("S1311|"&amp;$A61,Tests!$A:$A,0)))</f>
        <v>5380.2659623307</v>
      </c>
      <c r="F61" s="35" t="n">
        <f aca="false">E61*(1+INDEX(Tests!$R:$R,MATCH("S1311|"&amp;$A61,Tests!$A:$A,0)))</f>
        <v>5528.50684213412</v>
      </c>
      <c r="G61" s="10" t="n">
        <f aca="false">INDEX(Eurostat!$L:$L,MATCH("S1313|"&amp;$A61,Eurostat!$A:$A,0))</f>
        <v>4275</v>
      </c>
      <c r="H61" s="35" t="n">
        <f aca="false">G61*(1+Hypothèses!$B$6)</f>
        <v>4339.125</v>
      </c>
      <c r="I61" s="35" t="n">
        <f aca="false">H61*(1+Hypothèses!$C$6)</f>
        <v>4373.838</v>
      </c>
      <c r="J61" s="10" t="n">
        <f aca="false">INDEX(Eurostat!$L:$L,MATCH("S1314|"&amp;$A61,Eurostat!$A:$A,0))</f>
        <v>0</v>
      </c>
      <c r="K61" s="35" t="n">
        <f aca="false">J61*(1+INDEX(Tests!$Q:$Q,MATCH("S1314|"&amp;$A61,Tests!$A:$A,0)))</f>
        <v>0</v>
      </c>
      <c r="L61" s="35" t="n">
        <f aca="false">K61*(1+INDEX(Tests!$R:$R,MATCH("S1314|"&amp;$A61,Tests!$A:$A,0)))</f>
        <v>0</v>
      </c>
      <c r="M61" s="19" t="n">
        <f aca="false">D61+G61+J61</f>
        <v>9511</v>
      </c>
      <c r="N61" s="19" t="n">
        <f aca="false">E61+H61+K61</f>
        <v>9719.3909623307</v>
      </c>
      <c r="O61" s="19" t="n">
        <f aca="false">F61+I61+L61</f>
        <v>9902.34484213412</v>
      </c>
      <c r="P61" s="10" t="n">
        <f aca="false">INDEX(Eurostat!$L:$L,MATCH("S13|"&amp;$A61,Eurostat!$A:$A,0))</f>
        <v>8622</v>
      </c>
      <c r="Q61" s="36" t="n">
        <f aca="false">IF(M61=0,P61,P61*N61/M61)</f>
        <v>8810.91250943279</v>
      </c>
      <c r="R61" s="36" t="n">
        <f aca="false">IF(M61=0,P61,P61*O61/M61)</f>
        <v>8976.7655587089</v>
      </c>
      <c r="S61" s="30" t="n">
        <f aca="false">IFERROR(R61/P61-1,0)</f>
        <v>0.0411465505345514</v>
      </c>
    </row>
    <row r="62" customFormat="false" ht="15" hidden="false" customHeight="false" outlineLevel="0" collapsed="false">
      <c r="A62" s="18" t="s">
        <v>336</v>
      </c>
      <c r="B62" s="18" t="s">
        <v>82</v>
      </c>
      <c r="C62" s="18" t="s">
        <v>46</v>
      </c>
      <c r="D62" s="10" t="n">
        <f aca="false">INDEX(Eurostat!$L:$L,MATCH("S1311|"&amp;$A62,Eurostat!$A:$A,0))</f>
        <v>14990</v>
      </c>
      <c r="E62" s="35" t="n">
        <f aca="false">D62*(1+INDEX(Tests!$Q:$Q,MATCH("S1311|"&amp;$A62,Tests!$A:$A,0)))</f>
        <v>15012.3286991063</v>
      </c>
      <c r="F62" s="35" t="n">
        <f aca="false">E62*(1+INDEX(Tests!$R:$R,MATCH("S1311|"&amp;$A62,Tests!$A:$A,0)))</f>
        <v>15291.9690736275</v>
      </c>
      <c r="G62" s="10" t="n">
        <f aca="false">INDEX(Eurostat!$L:$L,MATCH("S1313|"&amp;$A62,Eurostat!$A:$A,0))</f>
        <v>7073</v>
      </c>
      <c r="H62" s="35" t="n">
        <f aca="false">G62*(1+Hypothèses!$B$6)</f>
        <v>7179.095</v>
      </c>
      <c r="I62" s="35" t="n">
        <f aca="false">H62*(1+Hypothèses!$C$6)</f>
        <v>7236.52776</v>
      </c>
      <c r="J62" s="10" t="n">
        <f aca="false">INDEX(Eurostat!$L:$L,MATCH("S1314|"&amp;$A62,Eurostat!$A:$A,0))</f>
        <v>0</v>
      </c>
      <c r="K62" s="35" t="n">
        <f aca="false">J62*(1+INDEX(Tests!$Q:$Q,MATCH("S1314|"&amp;$A62,Tests!$A:$A,0)))</f>
        <v>0</v>
      </c>
      <c r="L62" s="35" t="n">
        <f aca="false">K62*(1+INDEX(Tests!$R:$R,MATCH("S1314|"&amp;$A62,Tests!$A:$A,0)))</f>
        <v>0</v>
      </c>
      <c r="M62" s="19" t="n">
        <f aca="false">D62+G62+J62</f>
        <v>22063</v>
      </c>
      <c r="N62" s="19" t="n">
        <f aca="false">E62+H62+K62</f>
        <v>22191.4236991063</v>
      </c>
      <c r="O62" s="19" t="n">
        <f aca="false">F62+I62+L62</f>
        <v>22528.4968336275</v>
      </c>
      <c r="P62" s="10" t="n">
        <f aca="false">INDEX(Eurostat!$L:$L,MATCH("S13|"&amp;$A62,Eurostat!$A:$A,0))</f>
        <v>20023</v>
      </c>
      <c r="Q62" s="36" t="n">
        <f aca="false">IF(M62=0,P62,P62*N62/M62)</f>
        <v>20139.549323628</v>
      </c>
      <c r="R62" s="36" t="n">
        <f aca="false">IF(M62=0,P62,P62*O62/M62)</f>
        <v>20445.4558355492</v>
      </c>
      <c r="S62" s="30" t="n">
        <f aca="false">IFERROR(R62/P62-1,0)</f>
        <v>0.0210985284697214</v>
      </c>
    </row>
    <row r="63" customFormat="false" ht="15" hidden="false" customHeight="false" outlineLevel="0" collapsed="false">
      <c r="A63" s="18" t="s">
        <v>338</v>
      </c>
      <c r="B63" s="18" t="s">
        <v>339</v>
      </c>
      <c r="C63" s="18" t="s">
        <v>46</v>
      </c>
      <c r="D63" s="10" t="n">
        <f aca="false">INDEX(Eurostat!$L:$L,MATCH("S1311|"&amp;$A63,Eurostat!$A:$A,0))</f>
        <v>0</v>
      </c>
      <c r="E63" s="35" t="n">
        <f aca="false">D63*(1+INDEX(Tests!$Q:$Q,MATCH("S1311|"&amp;$A63,Tests!$A:$A,0)))</f>
        <v>0</v>
      </c>
      <c r="F63" s="35" t="n">
        <f aca="false">E63*(1+INDEX(Tests!$R:$R,MATCH("S1311|"&amp;$A63,Tests!$A:$A,0)))</f>
        <v>0</v>
      </c>
      <c r="G63" s="10" t="n">
        <f aca="false">INDEX(Eurostat!$L:$L,MATCH("S1313|"&amp;$A63,Eurostat!$A:$A,0))</f>
        <v>0</v>
      </c>
      <c r="H63" s="35" t="n">
        <f aca="false">G63*(1+Hypothèses!$B$6)</f>
        <v>0</v>
      </c>
      <c r="I63" s="35" t="n">
        <f aca="false">H63*(1+Hypothèses!$C$6)</f>
        <v>0</v>
      </c>
      <c r="J63" s="10" t="n">
        <f aca="false">INDEX(Eurostat!$L:$L,MATCH("S1314|"&amp;$A63,Eurostat!$A:$A,0))</f>
        <v>0</v>
      </c>
      <c r="K63" s="35" t="n">
        <f aca="false">J63*(1+INDEX(Tests!$Q:$Q,MATCH("S1314|"&amp;$A63,Tests!$A:$A,0)))</f>
        <v>0</v>
      </c>
      <c r="L63" s="35" t="n">
        <f aca="false">K63*(1+INDEX(Tests!$R:$R,MATCH("S1314|"&amp;$A63,Tests!$A:$A,0)))</f>
        <v>0</v>
      </c>
      <c r="M63" s="19" t="n">
        <f aca="false">D63+G63+J63</f>
        <v>0</v>
      </c>
      <c r="N63" s="19" t="n">
        <f aca="false">E63+H63+K63</f>
        <v>0</v>
      </c>
      <c r="O63" s="19" t="n">
        <f aca="false">F63+I63+L63</f>
        <v>0</v>
      </c>
      <c r="P63" s="10" t="n">
        <f aca="false">INDEX(Eurostat!$L:$L,MATCH("S13|"&amp;$A63,Eurostat!$A:$A,0))</f>
        <v>0</v>
      </c>
      <c r="Q63" s="36" t="n">
        <f aca="false">IF(M63=0,P63,P63*N63/M63)</f>
        <v>0</v>
      </c>
      <c r="R63" s="36" t="n">
        <f aca="false">IF(M63=0,P63,P63*O63/M63)</f>
        <v>0</v>
      </c>
      <c r="S63" s="30" t="n">
        <f aca="false">IFERROR(R63/P63-1,0)</f>
        <v>0</v>
      </c>
    </row>
    <row r="64" customFormat="false" ht="15" hidden="false" customHeight="false" outlineLevel="0" collapsed="false">
      <c r="A64" s="18" t="s">
        <v>341</v>
      </c>
      <c r="B64" s="18" t="s">
        <v>87</v>
      </c>
      <c r="C64" s="18" t="s">
        <v>46</v>
      </c>
      <c r="D64" s="10" t="n">
        <f aca="false">INDEX(Eurostat!$L:$L,MATCH("S1311|"&amp;$A64,Eurostat!$A:$A,0))</f>
        <v>575</v>
      </c>
      <c r="E64" s="35" t="n">
        <f aca="false">D64*(1+INDEX(Tests!$Q:$Q,MATCH("S1311|"&amp;$A64,Tests!$A:$A,0)))</f>
        <v>575</v>
      </c>
      <c r="F64" s="35" t="n">
        <f aca="false">E64*(1+INDEX(Tests!$R:$R,MATCH("S1311|"&amp;$A64,Tests!$A:$A,0)))</f>
        <v>575</v>
      </c>
      <c r="G64" s="10" t="n">
        <f aca="false">INDEX(Eurostat!$L:$L,MATCH("S1313|"&amp;$A64,Eurostat!$A:$A,0))</f>
        <v>0</v>
      </c>
      <c r="H64" s="35" t="n">
        <f aca="false">G64*(1+Hypothèses!$B$6)</f>
        <v>0</v>
      </c>
      <c r="I64" s="35" t="n">
        <f aca="false">H64*(1+Hypothèses!$C$6)</f>
        <v>0</v>
      </c>
      <c r="J64" s="10" t="n">
        <f aca="false">INDEX(Eurostat!$L:$L,MATCH("S1314|"&amp;$A64,Eurostat!$A:$A,0))</f>
        <v>0</v>
      </c>
      <c r="K64" s="35" t="n">
        <f aca="false">J64*(1+INDEX(Tests!$Q:$Q,MATCH("S1314|"&amp;$A64,Tests!$A:$A,0)))</f>
        <v>0</v>
      </c>
      <c r="L64" s="35" t="n">
        <f aca="false">K64*(1+INDEX(Tests!$R:$R,MATCH("S1314|"&amp;$A64,Tests!$A:$A,0)))</f>
        <v>0</v>
      </c>
      <c r="M64" s="19" t="n">
        <f aca="false">D64+G64+J64</f>
        <v>575</v>
      </c>
      <c r="N64" s="19" t="n">
        <f aca="false">E64+H64+K64</f>
        <v>575</v>
      </c>
      <c r="O64" s="19" t="n">
        <f aca="false">F64+I64+L64</f>
        <v>575</v>
      </c>
      <c r="P64" s="10" t="n">
        <f aca="false">INDEX(Eurostat!$L:$L,MATCH("S13|"&amp;$A64,Eurostat!$A:$A,0))</f>
        <v>575</v>
      </c>
      <c r="Q64" s="36" t="n">
        <f aca="false">IF(M64=0,P64,P64*N64/M64)</f>
        <v>575</v>
      </c>
      <c r="R64" s="36" t="n">
        <f aca="false">IF(M64=0,P64,P64*O64/M64)</f>
        <v>575</v>
      </c>
      <c r="S64" s="30" t="n">
        <f aca="false">IFERROR(R64/P64-1,0)</f>
        <v>0</v>
      </c>
    </row>
    <row r="65" customFormat="false" ht="15" hidden="false" customHeight="false" outlineLevel="0" collapsed="false">
      <c r="A65" s="18" t="s">
        <v>343</v>
      </c>
      <c r="B65" s="18" t="s">
        <v>71</v>
      </c>
      <c r="C65" s="18" t="s">
        <v>42</v>
      </c>
      <c r="D65" s="10" t="n">
        <f aca="false">INDEX(Eurostat!$L:$L,MATCH("S1311|"&amp;$A65,Eurostat!$A:$A,0))</f>
        <v>18047</v>
      </c>
      <c r="E65" s="35" t="n">
        <f aca="false">D65*(1+INDEX(Tests!$Q:$Q,MATCH("S1311|"&amp;$A65,Tests!$A:$A,0)))</f>
        <v>19071.0184786157</v>
      </c>
      <c r="F65" s="35" t="n">
        <f aca="false">E65*(1+INDEX(Tests!$R:$R,MATCH("S1311|"&amp;$A65,Tests!$A:$A,0)))</f>
        <v>19323.1933398629</v>
      </c>
      <c r="G65" s="10" t="n">
        <f aca="false">INDEX(Eurostat!$L:$L,MATCH("S1313|"&amp;$A65,Eurostat!$A:$A,0))</f>
        <v>10089</v>
      </c>
      <c r="H65" s="35" t="n">
        <f aca="false">G65*(1+Hypothèses!$B$6)</f>
        <v>10240.335</v>
      </c>
      <c r="I65" s="35" t="n">
        <f aca="false">H65*(1+Hypothèses!$C$6)</f>
        <v>10322.25768</v>
      </c>
      <c r="J65" s="10" t="n">
        <f aca="false">INDEX(Eurostat!$L:$L,MATCH("S1314|"&amp;$A65,Eurostat!$A:$A,0))</f>
        <v>62197</v>
      </c>
      <c r="K65" s="35" t="n">
        <f aca="false">J65*(1+INDEX(Tests!$Q:$Q,MATCH("S1314|"&amp;$A65,Tests!$A:$A,0)))</f>
        <v>64747.077</v>
      </c>
      <c r="L65" s="35" t="n">
        <f aca="false">K65*(1+INDEX(Tests!$R:$R,MATCH("S1314|"&amp;$A65,Tests!$A:$A,0)))</f>
        <v>67077.971772</v>
      </c>
      <c r="M65" s="19" t="n">
        <f aca="false">D65+G65+J65</f>
        <v>90333</v>
      </c>
      <c r="N65" s="19" t="n">
        <f aca="false">E65+H65+K65</f>
        <v>94058.4304786157</v>
      </c>
      <c r="O65" s="19" t="n">
        <f aca="false">F65+I65+L65</f>
        <v>96723.4227918629</v>
      </c>
      <c r="P65" s="10" t="n">
        <f aca="false">INDEX(Eurostat!$L:$L,MATCH("S13|"&amp;$A65,Eurostat!$A:$A,0))</f>
        <v>83899</v>
      </c>
      <c r="Q65" s="36" t="n">
        <f aca="false">IF(M65=0,P65,P65*N65/M65)</f>
        <v>87359.0853699687</v>
      </c>
      <c r="R65" s="36" t="n">
        <f aca="false">IF(M65=0,P65,P65*O65/M65)</f>
        <v>89834.2626594324</v>
      </c>
      <c r="S65" s="30" t="n">
        <f aca="false">IFERROR(R65/P65-1,0)</f>
        <v>0.0707429487768911</v>
      </c>
    </row>
    <row r="66" customFormat="false" ht="15" hidden="false" customHeight="false" outlineLevel="0" collapsed="false">
      <c r="A66" s="18" t="s">
        <v>345</v>
      </c>
      <c r="B66" s="18" t="s">
        <v>67</v>
      </c>
      <c r="C66" s="18" t="s">
        <v>41</v>
      </c>
      <c r="D66" s="10" t="n">
        <f aca="false">INDEX(Eurostat!$L:$L,MATCH("S1311|"&amp;$A66,Eurostat!$A:$A,0))</f>
        <v>75642</v>
      </c>
      <c r="E66" s="35" t="n">
        <f aca="false">D66*(1+INDEX(Tests!$Q:$Q,MATCH("S1311|"&amp;$A66,Tests!$A:$A,0)))</f>
        <v>77134.4025747475</v>
      </c>
      <c r="F66" s="35" t="n">
        <f aca="false">E66*(1+INDEX(Tests!$R:$R,MATCH("S1311|"&amp;$A66,Tests!$A:$A,0)))</f>
        <v>77736.8872330931</v>
      </c>
      <c r="G66" s="10" t="n">
        <f aca="false">INDEX(Eurostat!$L:$L,MATCH("S1313|"&amp;$A66,Eurostat!$A:$A,0))</f>
        <v>9025</v>
      </c>
      <c r="H66" s="35" t="n">
        <f aca="false">G66*(1+Hypothèses!$B$6)</f>
        <v>9160.375</v>
      </c>
      <c r="I66" s="35" t="n">
        <f aca="false">H66*(1+Hypothèses!$C$6)</f>
        <v>9233.658</v>
      </c>
      <c r="J66" s="10" t="n">
        <f aca="false">INDEX(Eurostat!$L:$L,MATCH("S1314|"&amp;$A66,Eurostat!$A:$A,0))</f>
        <v>322211</v>
      </c>
      <c r="K66" s="35" t="n">
        <f aca="false">J66*(1+INDEX(Tests!$Q:$Q,MATCH("S1314|"&amp;$A66,Tests!$A:$A,0)))</f>
        <v>333488.385</v>
      </c>
      <c r="L66" s="35" t="n">
        <f aca="false">K66*(1+INDEX(Tests!$R:$R,MATCH("S1314|"&amp;$A66,Tests!$A:$A,0)))</f>
        <v>340158.1527</v>
      </c>
      <c r="M66" s="19" t="n">
        <f aca="false">D66+G66+J66</f>
        <v>406878</v>
      </c>
      <c r="N66" s="19" t="n">
        <f aca="false">E66+H66+K66</f>
        <v>419783.162574747</v>
      </c>
      <c r="O66" s="19" t="n">
        <f aca="false">F66+I66+L66</f>
        <v>427128.697933093</v>
      </c>
      <c r="P66" s="10" t="n">
        <f aca="false">INDEX(Eurostat!$L:$L,MATCH("S13|"&amp;$A66,Eurostat!$A:$A,0))</f>
        <v>391954</v>
      </c>
      <c r="Q66" s="36" t="n">
        <f aca="false">IF(M66=0,P66,P66*N66/M66)</f>
        <v>404385.810252269</v>
      </c>
      <c r="R66" s="36" t="n">
        <f aca="false">IF(M66=0,P66,P66*O66/M66)</f>
        <v>411461.916519614</v>
      </c>
      <c r="S66" s="30" t="n">
        <f aca="false">IFERROR(R66/P66-1,0)</f>
        <v>0.0497709336289824</v>
      </c>
    </row>
    <row r="67" customFormat="false" ht="15" hidden="false" customHeight="false" outlineLevel="0" collapsed="false">
      <c r="A67" s="18" t="s">
        <v>347</v>
      </c>
      <c r="B67" s="18" t="s">
        <v>68</v>
      </c>
      <c r="C67" s="18" t="s">
        <v>41</v>
      </c>
      <c r="D67" s="10" t="n">
        <f aca="false">INDEX(Eurostat!$L:$L,MATCH("S1311|"&amp;$A67,Eurostat!$A:$A,0))</f>
        <v>814</v>
      </c>
      <c r="E67" s="35" t="n">
        <f aca="false">D67*(1+INDEX(Tests!$Q:$Q,MATCH("S1311|"&amp;$A67,Tests!$A:$A,0)))</f>
        <v>819.126755343687</v>
      </c>
      <c r="F67" s="35" t="n">
        <f aca="false">E67*(1+INDEX(Tests!$R:$R,MATCH("S1311|"&amp;$A67,Tests!$A:$A,0)))</f>
        <v>824.285800147269</v>
      </c>
      <c r="G67" s="10" t="n">
        <f aca="false">INDEX(Eurostat!$L:$L,MATCH("S1313|"&amp;$A67,Eurostat!$A:$A,0))</f>
        <v>0</v>
      </c>
      <c r="H67" s="35" t="n">
        <f aca="false">G67*(1+Hypothèses!$B$6)</f>
        <v>0</v>
      </c>
      <c r="I67" s="35" t="n">
        <f aca="false">H67*(1+Hypothèses!$C$6)</f>
        <v>0</v>
      </c>
      <c r="J67" s="10" t="n">
        <f aca="false">INDEX(Eurostat!$L:$L,MATCH("S1314|"&amp;$A67,Eurostat!$A:$A,0))</f>
        <v>39794</v>
      </c>
      <c r="K67" s="35" t="n">
        <f aca="false">J67*(1+INDEX(Tests!$Q:$Q,MATCH("S1314|"&amp;$A67,Tests!$A:$A,0)))</f>
        <v>41186.79</v>
      </c>
      <c r="L67" s="35" t="n">
        <f aca="false">K67*(1+INDEX(Tests!$R:$R,MATCH("S1314|"&amp;$A67,Tests!$A:$A,0)))</f>
        <v>42010.5258</v>
      </c>
      <c r="M67" s="19" t="n">
        <f aca="false">D67+G67+J67</f>
        <v>40608</v>
      </c>
      <c r="N67" s="19" t="n">
        <f aca="false">E67+H67+K67</f>
        <v>42005.9167553437</v>
      </c>
      <c r="O67" s="19" t="n">
        <f aca="false">F67+I67+L67</f>
        <v>42834.8116001473</v>
      </c>
      <c r="P67" s="10" t="n">
        <f aca="false">INDEX(Eurostat!$L:$L,MATCH("S13|"&amp;$A67,Eurostat!$A:$A,0))</f>
        <v>40608</v>
      </c>
      <c r="Q67" s="36" t="n">
        <f aca="false">IF(M67=0,P67,P67*N67/M67)</f>
        <v>42005.9167553437</v>
      </c>
      <c r="R67" s="36" t="n">
        <f aca="false">IF(M67=0,P67,P67*O67/M67)</f>
        <v>42834.8116001473</v>
      </c>
      <c r="S67" s="30" t="n">
        <f aca="false">IFERROR(R67/P67-1,0)</f>
        <v>0.0548367710832167</v>
      </c>
    </row>
    <row r="68" customFormat="false" ht="15" hidden="false" customHeight="false" outlineLevel="0" collapsed="false">
      <c r="A68" s="18" t="s">
        <v>349</v>
      </c>
      <c r="B68" s="18" t="s">
        <v>76</v>
      </c>
      <c r="C68" s="18" t="s">
        <v>43</v>
      </c>
      <c r="D68" s="10" t="n">
        <f aca="false">INDEX(Eurostat!$L:$L,MATCH("S1311|"&amp;$A68,Eurostat!$A:$A,0))</f>
        <v>3534</v>
      </c>
      <c r="E68" s="35" t="n">
        <f aca="false">D68*(1+INDEX(Tests!$Q:$Q,MATCH("S1311|"&amp;$A68,Tests!$A:$A,0)))</f>
        <v>3677.03456942961</v>
      </c>
      <c r="F68" s="35" t="n">
        <f aca="false">E68*(1+INDEX(Tests!$R:$R,MATCH("S1311|"&amp;$A68,Tests!$A:$A,0)))</f>
        <v>3825.85829790051</v>
      </c>
      <c r="G68" s="10" t="n">
        <f aca="false">INDEX(Eurostat!$L:$L,MATCH("S1313|"&amp;$A68,Eurostat!$A:$A,0))</f>
        <v>17391</v>
      </c>
      <c r="H68" s="35" t="n">
        <f aca="false">G68*(1+Hypothèses!$B$6)</f>
        <v>17651.865</v>
      </c>
      <c r="I68" s="35" t="n">
        <f aca="false">H68*(1+Hypothèses!$C$6)</f>
        <v>17793.07992</v>
      </c>
      <c r="J68" s="10" t="n">
        <f aca="false">INDEX(Eurostat!$L:$L,MATCH("S1314|"&amp;$A68,Eurostat!$A:$A,0))</f>
        <v>49691</v>
      </c>
      <c r="K68" s="35" t="n">
        <f aca="false">J68*(1+INDEX(Tests!$Q:$Q,MATCH("S1314|"&amp;$A68,Tests!$A:$A,0)))</f>
        <v>50287.292</v>
      </c>
      <c r="L68" s="35" t="n">
        <f aca="false">K68*(1+INDEX(Tests!$R:$R,MATCH("S1314|"&amp;$A68,Tests!$A:$A,0)))</f>
        <v>51091.888672</v>
      </c>
      <c r="M68" s="19" t="n">
        <f aca="false">D68+G68+J68</f>
        <v>70616</v>
      </c>
      <c r="N68" s="19" t="n">
        <f aca="false">E68+H68+K68</f>
        <v>71616.1915694296</v>
      </c>
      <c r="O68" s="19" t="n">
        <f aca="false">F68+I68+L68</f>
        <v>72710.8268899005</v>
      </c>
      <c r="P68" s="10" t="n">
        <f aca="false">INDEX(Eurostat!$L:$L,MATCH("S13|"&amp;$A68,Eurostat!$A:$A,0))</f>
        <v>66711</v>
      </c>
      <c r="Q68" s="36" t="n">
        <f aca="false">IF(M68=0,P68,P68*N68/M68)</f>
        <v>67655.881893455</v>
      </c>
      <c r="R68" s="36" t="n">
        <f aca="false">IF(M68=0,P68,P68*O68/M68)</f>
        <v>68689.984885184</v>
      </c>
      <c r="S68" s="30" t="n">
        <f aca="false">IFERROR(R68/P68-1,0)</f>
        <v>0.0296650460221553</v>
      </c>
    </row>
    <row r="69" customFormat="false" ht="15" hidden="false" customHeight="false" outlineLevel="0" collapsed="false">
      <c r="A69" s="18" t="s">
        <v>351</v>
      </c>
      <c r="B69" s="18" t="s">
        <v>44</v>
      </c>
      <c r="C69" s="18" t="s">
        <v>44</v>
      </c>
      <c r="D69" s="10" t="n">
        <f aca="false">INDEX(Eurostat!$L:$L,MATCH("S1311|"&amp;$A69,Eurostat!$A:$A,0))</f>
        <v>4409</v>
      </c>
      <c r="E69" s="35" t="n">
        <f aca="false">D69*(1+INDEX(Tests!$Q:$Q,MATCH("S1311|"&amp;$A69,Tests!$A:$A,0)))</f>
        <v>4205.55700332959</v>
      </c>
      <c r="F69" s="35" t="n">
        <f aca="false">E69*(1+INDEX(Tests!$R:$R,MATCH("S1311|"&amp;$A69,Tests!$A:$A,0)))</f>
        <v>4011.50140808676</v>
      </c>
      <c r="G69" s="10" t="n">
        <f aca="false">INDEX(Eurostat!$L:$L,MATCH("S1313|"&amp;$A69,Eurostat!$A:$A,0))</f>
        <v>0</v>
      </c>
      <c r="H69" s="35" t="n">
        <f aca="false">G69*(1+Hypothèses!$B$6)</f>
        <v>0</v>
      </c>
      <c r="I69" s="35" t="n">
        <f aca="false">H69*(1+Hypothèses!$C$6)</f>
        <v>0</v>
      </c>
      <c r="J69" s="10" t="n">
        <f aca="false">INDEX(Eurostat!$L:$L,MATCH("S1314|"&amp;$A69,Eurostat!$A:$A,0))</f>
        <v>44665</v>
      </c>
      <c r="K69" s="35" t="n">
        <f aca="false">J69*(1+INDEX(Tests!$Q:$Q,MATCH("S1314|"&amp;$A69,Tests!$A:$A,0)))</f>
        <v>44754.33</v>
      </c>
      <c r="L69" s="35" t="n">
        <f aca="false">K69*(1+INDEX(Tests!$R:$R,MATCH("S1314|"&amp;$A69,Tests!$A:$A,0)))</f>
        <v>46052.20557</v>
      </c>
      <c r="M69" s="19" t="n">
        <f aca="false">D69+G69+J69</f>
        <v>49074</v>
      </c>
      <c r="N69" s="19" t="n">
        <f aca="false">E69+H69+K69</f>
        <v>48959.8870033296</v>
      </c>
      <c r="O69" s="19" t="n">
        <f aca="false">F69+I69+L69</f>
        <v>50063.7069780868</v>
      </c>
      <c r="P69" s="10" t="n">
        <f aca="false">INDEX(Eurostat!$L:$L,MATCH("S13|"&amp;$A69,Eurostat!$A:$A,0))</f>
        <v>48521</v>
      </c>
      <c r="Q69" s="36" t="n">
        <f aca="false">IF(M69=0,P69,P69*N69/M69)</f>
        <v>48408.1729080278</v>
      </c>
      <c r="R69" s="36" t="n">
        <f aca="false">IF(M69=0,P69,P69*O69/M69)</f>
        <v>49499.5542707696</v>
      </c>
      <c r="S69" s="30" t="n">
        <f aca="false">IFERROR(R69/P69-1,0)</f>
        <v>0.020167644334816</v>
      </c>
    </row>
    <row r="70" customFormat="false" ht="15" hidden="false" customHeight="false" outlineLevel="0" collapsed="false">
      <c r="A70" s="18" t="s">
        <v>353</v>
      </c>
      <c r="B70" s="18" t="s">
        <v>78</v>
      </c>
      <c r="C70" s="18" t="s">
        <v>45</v>
      </c>
      <c r="D70" s="10" t="n">
        <f aca="false">INDEX(Eurostat!$L:$L,MATCH("S1311|"&amp;$A70,Eurostat!$A:$A,0))</f>
        <v>21540</v>
      </c>
      <c r="E70" s="35" t="n">
        <f aca="false">D70*(1+INDEX(Tests!$Q:$Q,MATCH("S1311|"&amp;$A70,Tests!$A:$A,0)))</f>
        <v>21511.4378135517</v>
      </c>
      <c r="F70" s="35" t="n">
        <f aca="false">E70*(1+INDEX(Tests!$R:$R,MATCH("S1311|"&amp;$A70,Tests!$A:$A,0)))</f>
        <v>21482.9135007568</v>
      </c>
      <c r="G70" s="10" t="n">
        <f aca="false">INDEX(Eurostat!$L:$L,MATCH("S1313|"&amp;$A70,Eurostat!$A:$A,0))</f>
        <v>59</v>
      </c>
      <c r="H70" s="35" t="n">
        <f aca="false">G70*(1+Hypothèses!$B$6)</f>
        <v>59.885</v>
      </c>
      <c r="I70" s="35" t="n">
        <f aca="false">H70*(1+Hypothèses!$C$6)</f>
        <v>60.36408</v>
      </c>
      <c r="J70" s="10" t="n">
        <f aca="false">INDEX(Eurostat!$L:$L,MATCH("S1314|"&amp;$A70,Eurostat!$A:$A,0))</f>
        <v>0</v>
      </c>
      <c r="K70" s="35" t="n">
        <f aca="false">J70*(1+INDEX(Tests!$Q:$Q,MATCH("S1314|"&amp;$A70,Tests!$A:$A,0)))</f>
        <v>0</v>
      </c>
      <c r="L70" s="35" t="n">
        <f aca="false">K70*(1+INDEX(Tests!$R:$R,MATCH("S1314|"&amp;$A70,Tests!$A:$A,0)))</f>
        <v>0</v>
      </c>
      <c r="M70" s="19" t="n">
        <f aca="false">D70+G70+J70</f>
        <v>21599</v>
      </c>
      <c r="N70" s="19" t="n">
        <f aca="false">E70+H70+K70</f>
        <v>21571.3228135517</v>
      </c>
      <c r="O70" s="19" t="n">
        <f aca="false">F70+I70+L70</f>
        <v>21543.2775807568</v>
      </c>
      <c r="P70" s="10" t="n">
        <f aca="false">INDEX(Eurostat!$L:$L,MATCH("S13|"&amp;$A70,Eurostat!$A:$A,0))</f>
        <v>21147</v>
      </c>
      <c r="Q70" s="36" t="n">
        <f aca="false">IF(M70=0,P70,P70*N70/M70)</f>
        <v>21119.9020111199</v>
      </c>
      <c r="R70" s="36" t="n">
        <f aca="false">IF(M70=0,P70,P70*O70/M70)</f>
        <v>21092.4436779603</v>
      </c>
      <c r="S70" s="30" t="n">
        <f aca="false">IFERROR(R70/P70-1,0)</f>
        <v>-0.00257986106964103</v>
      </c>
    </row>
    <row r="71" customFormat="false" ht="15" hidden="false" customHeight="false" outlineLevel="0" collapsed="false">
      <c r="A71" s="18" t="s">
        <v>355</v>
      </c>
      <c r="B71" s="18" t="s">
        <v>77</v>
      </c>
      <c r="C71" s="18" t="s">
        <v>45</v>
      </c>
      <c r="D71" s="10" t="n">
        <f aca="false">INDEX(Eurostat!$L:$L,MATCH("S1311|"&amp;$A71,Eurostat!$A:$A,0))</f>
        <v>19481</v>
      </c>
      <c r="E71" s="35" t="n">
        <f aca="false">D71*(1+INDEX(Tests!$Q:$Q,MATCH("S1311|"&amp;$A71,Tests!$A:$A,0)))</f>
        <v>19817.2984608985</v>
      </c>
      <c r="F71" s="35" t="n">
        <f aca="false">E71*(1+INDEX(Tests!$R:$R,MATCH("S1311|"&amp;$A71,Tests!$A:$A,0)))</f>
        <v>20102.2742651137</v>
      </c>
      <c r="G71" s="10" t="n">
        <f aca="false">INDEX(Eurostat!$L:$L,MATCH("S1313|"&amp;$A71,Eurostat!$A:$A,0))</f>
        <v>19071</v>
      </c>
      <c r="H71" s="35" t="n">
        <f aca="false">G71*(1+Hypothèses!$B$6)</f>
        <v>19357.065</v>
      </c>
      <c r="I71" s="35" t="n">
        <f aca="false">H71*(1+Hypothèses!$C$6)</f>
        <v>19511.92152</v>
      </c>
      <c r="J71" s="10" t="n">
        <f aca="false">INDEX(Eurostat!$L:$L,MATCH("S1314|"&amp;$A71,Eurostat!$A:$A,0))</f>
        <v>0</v>
      </c>
      <c r="K71" s="35" t="n">
        <f aca="false">J71*(1+INDEX(Tests!$Q:$Q,MATCH("S1314|"&amp;$A71,Tests!$A:$A,0)))</f>
        <v>0</v>
      </c>
      <c r="L71" s="35" t="n">
        <f aca="false">K71*(1+INDEX(Tests!$R:$R,MATCH("S1314|"&amp;$A71,Tests!$A:$A,0)))</f>
        <v>0</v>
      </c>
      <c r="M71" s="19" t="n">
        <f aca="false">D71+G71+J71</f>
        <v>38552</v>
      </c>
      <c r="N71" s="19" t="n">
        <f aca="false">E71+H71+K71</f>
        <v>39174.3634608985</v>
      </c>
      <c r="O71" s="19" t="n">
        <f aca="false">F71+I71+L71</f>
        <v>39614.1957851137</v>
      </c>
      <c r="P71" s="10" t="n">
        <f aca="false">INDEX(Eurostat!$L:$L,MATCH("S13|"&amp;$A71,Eurostat!$A:$A,0))</f>
        <v>36461</v>
      </c>
      <c r="Q71" s="36" t="n">
        <f aca="false">IF(M71=0,P71,P71*N71/M71)</f>
        <v>37049.6074431371</v>
      </c>
      <c r="R71" s="36" t="n">
        <f aca="false">IF(M71=0,P71,P71*O71/M71)</f>
        <v>37465.5839520915</v>
      </c>
      <c r="S71" s="30" t="n">
        <f aca="false">IFERROR(R71/P71-1,0)</f>
        <v>0.0275522874329142</v>
      </c>
    </row>
    <row r="72" customFormat="false" ht="15" hidden="false" customHeight="false" outlineLevel="0" collapsed="false">
      <c r="A72" s="18" t="s">
        <v>357</v>
      </c>
      <c r="B72" s="18" t="s">
        <v>358</v>
      </c>
      <c r="C72" s="18" t="s">
        <v>45</v>
      </c>
      <c r="D72" s="10" t="n">
        <f aca="false">INDEX(Eurostat!$L:$L,MATCH("S1311|"&amp;$A72,Eurostat!$A:$A,0))</f>
        <v>0</v>
      </c>
      <c r="E72" s="35" t="n">
        <f aca="false">D72*(1+INDEX(Tests!$Q:$Q,MATCH("S1311|"&amp;$A72,Tests!$A:$A,0)))</f>
        <v>0</v>
      </c>
      <c r="F72" s="35" t="n">
        <f aca="false">E72*(1+INDEX(Tests!$R:$R,MATCH("S1311|"&amp;$A72,Tests!$A:$A,0)))</f>
        <v>0</v>
      </c>
      <c r="G72" s="10" t="n">
        <f aca="false">INDEX(Eurostat!$L:$L,MATCH("S1313|"&amp;$A72,Eurostat!$A:$A,0))</f>
        <v>0</v>
      </c>
      <c r="H72" s="35" t="n">
        <f aca="false">G72*(1+Hypothèses!$B$6)</f>
        <v>0</v>
      </c>
      <c r="I72" s="35" t="n">
        <f aca="false">H72*(1+Hypothèses!$C$6)</f>
        <v>0</v>
      </c>
      <c r="J72" s="10" t="n">
        <f aca="false">INDEX(Eurostat!$L:$L,MATCH("S1314|"&amp;$A72,Eurostat!$A:$A,0))</f>
        <v>0</v>
      </c>
      <c r="K72" s="35" t="n">
        <f aca="false">J72*(1+INDEX(Tests!$Q:$Q,MATCH("S1314|"&amp;$A72,Tests!$A:$A,0)))</f>
        <v>0</v>
      </c>
      <c r="L72" s="35" t="n">
        <f aca="false">K72*(1+INDEX(Tests!$R:$R,MATCH("S1314|"&amp;$A72,Tests!$A:$A,0)))</f>
        <v>0</v>
      </c>
      <c r="M72" s="19" t="n">
        <f aca="false">D72+G72+J72</f>
        <v>0</v>
      </c>
      <c r="N72" s="19" t="n">
        <f aca="false">E72+H72+K72</f>
        <v>0</v>
      </c>
      <c r="O72" s="19" t="n">
        <f aca="false">F72+I72+L72</f>
        <v>0</v>
      </c>
      <c r="P72" s="10" t="n">
        <f aca="false">INDEX(Eurostat!$L:$L,MATCH("S13|"&amp;$A72,Eurostat!$A:$A,0))</f>
        <v>0</v>
      </c>
      <c r="Q72" s="36" t="n">
        <f aca="false">IF(M72=0,P72,P72*N72/M72)</f>
        <v>0</v>
      </c>
      <c r="R72" s="36" t="n">
        <f aca="false">IF(M72=0,P72,P72*O72/M72)</f>
        <v>0</v>
      </c>
      <c r="S72" s="30" t="n">
        <f aca="false">IFERROR(R72/P72-1,0)</f>
        <v>0</v>
      </c>
    </row>
    <row r="73" customFormat="false" ht="15" hidden="false" customHeight="false" outlineLevel="0" collapsed="false">
      <c r="A73" s="18" t="s">
        <v>360</v>
      </c>
      <c r="B73" s="18" t="s">
        <v>79</v>
      </c>
      <c r="C73" s="18" t="s">
        <v>45</v>
      </c>
      <c r="D73" s="10" t="n">
        <f aca="false">INDEX(Eurostat!$L:$L,MATCH("S1311|"&amp;$A73,Eurostat!$A:$A,0))</f>
        <v>6</v>
      </c>
      <c r="E73" s="35" t="n">
        <f aca="false">D73*(1+INDEX(Tests!$Q:$Q,MATCH("S1311|"&amp;$A73,Tests!$A:$A,0)))</f>
        <v>6</v>
      </c>
      <c r="F73" s="35" t="n">
        <f aca="false">E73*(1+INDEX(Tests!$R:$R,MATCH("S1311|"&amp;$A73,Tests!$A:$A,0)))</f>
        <v>6</v>
      </c>
      <c r="G73" s="10" t="n">
        <f aca="false">INDEX(Eurostat!$L:$L,MATCH("S1313|"&amp;$A73,Eurostat!$A:$A,0))</f>
        <v>3722</v>
      </c>
      <c r="H73" s="35" t="n">
        <f aca="false">G73*(1+Hypothèses!$B$6)</f>
        <v>3777.83</v>
      </c>
      <c r="I73" s="35" t="n">
        <f aca="false">H73*(1+Hypothèses!$C$6)</f>
        <v>3808.05264</v>
      </c>
      <c r="J73" s="10" t="n">
        <f aca="false">INDEX(Eurostat!$L:$L,MATCH("S1314|"&amp;$A73,Eurostat!$A:$A,0))</f>
        <v>809</v>
      </c>
      <c r="K73" s="35" t="n">
        <f aca="false">J73*(1+INDEX(Tests!$Q:$Q,MATCH("S1314|"&amp;$A73,Tests!$A:$A,0)))</f>
        <v>809</v>
      </c>
      <c r="L73" s="35" t="n">
        <f aca="false">K73*(1+INDEX(Tests!$R:$R,MATCH("S1314|"&amp;$A73,Tests!$A:$A,0)))</f>
        <v>809</v>
      </c>
      <c r="M73" s="19" t="n">
        <f aca="false">D73+G73+J73</f>
        <v>4537</v>
      </c>
      <c r="N73" s="19" t="n">
        <f aca="false">E73+H73+K73</f>
        <v>4592.83</v>
      </c>
      <c r="O73" s="19" t="n">
        <f aca="false">F73+I73+L73</f>
        <v>4623.05264</v>
      </c>
      <c r="P73" s="10" t="n">
        <f aca="false">INDEX(Eurostat!$L:$L,MATCH("S13|"&amp;$A73,Eurostat!$A:$A,0))</f>
        <v>3728</v>
      </c>
      <c r="Q73" s="36" t="n">
        <f aca="false">IF(M73=0,P73,P73*N73/M73)</f>
        <v>3773.87486003967</v>
      </c>
      <c r="R73" s="36" t="n">
        <f aca="false">IF(M73=0,P73,P73*O73/M73)</f>
        <v>3798.70845094115</v>
      </c>
      <c r="S73" s="30" t="n">
        <f aca="false">IFERROR(R73/P73-1,0)</f>
        <v>0.0189668591580339</v>
      </c>
    </row>
    <row r="74" customFormat="false" ht="15" hidden="false" customHeight="false" outlineLevel="0" collapsed="false">
      <c r="B74" s="6" t="s">
        <v>56</v>
      </c>
      <c r="D74" s="8" t="n">
        <f aca="false">SUM(D5:D73)</f>
        <v>670301</v>
      </c>
      <c r="E74" s="8" t="n">
        <f aca="false">SUM(E5:E73)</f>
        <v>684874.969275463</v>
      </c>
      <c r="F74" s="8" t="n">
        <f aca="false">SUM(F5:F73)</f>
        <v>690019.721219233</v>
      </c>
      <c r="G74" s="8" t="n">
        <f aca="false">SUM(G5:G73)</f>
        <v>329748</v>
      </c>
      <c r="H74" s="8" t="n">
        <f aca="false">SUM(H5:H73)</f>
        <v>334694.22</v>
      </c>
      <c r="I74" s="8" t="n">
        <f aca="false">SUM(I5:I73)</f>
        <v>337371.77376</v>
      </c>
      <c r="J74" s="8" t="n">
        <f aca="false">SUM(J5:J73)</f>
        <v>778427</v>
      </c>
      <c r="K74" s="8" t="n">
        <f aca="false">SUM(K5:K73)</f>
        <v>803245.386608835</v>
      </c>
      <c r="L74" s="8" t="n">
        <f aca="false">SUM(L5:L73)</f>
        <v>823639.364234755</v>
      </c>
      <c r="M74" s="8" t="n">
        <f aca="false">SUM(M5:M73)</f>
        <v>1778476</v>
      </c>
      <c r="N74" s="8" t="n">
        <f aca="false">SUM(N5:N73)</f>
        <v>1822814.5758843</v>
      </c>
      <c r="O74" s="8" t="n">
        <f aca="false">SUM(O5:O73)</f>
        <v>1851030.85921399</v>
      </c>
      <c r="P74" s="8" t="n">
        <f aca="false">SUM(P5:P73)</f>
        <v>1671795</v>
      </c>
      <c r="Q74" s="8" t="n">
        <f aca="false">SUM(Q5:Q73)</f>
        <v>1721155.31529954</v>
      </c>
      <c r="R74" s="8" t="n">
        <f aca="false">SUM(R5:R73)</f>
        <v>1763380.84455672</v>
      </c>
      <c r="S74" s="38" t="n">
        <f aca="false">R74/P74-1</f>
        <v>0.054782939628794</v>
      </c>
    </row>
    <row r="76" customFormat="false" ht="15" hidden="false" customHeight="false" outlineLevel="0" collapsed="false">
      <c r="B76" s="6" t="s">
        <v>770</v>
      </c>
      <c r="Q76" s="38" t="n">
        <f aca="false">Q74/P74-1</f>
        <v>0.0295253397094386</v>
      </c>
      <c r="R76" s="38" t="n">
        <f aca="false">R74/Q74-1</f>
        <v>0.0245332474540974</v>
      </c>
    </row>
    <row r="77" customFormat="false" ht="15" hidden="false" customHeight="false" outlineLevel="0" collapsed="false">
      <c r="B77" s="18" t="s">
        <v>771</v>
      </c>
      <c r="Q77" s="31" t="n">
        <f aca="false">Hypothèses!B7</f>
        <v>0.025</v>
      </c>
      <c r="R77" s="31" t="n">
        <f aca="false">Hypothèses!C7</f>
        <v>0.024</v>
      </c>
    </row>
    <row r="78" customFormat="false" ht="15" hidden="false" customHeight="false" outlineLevel="0" collapsed="false">
      <c r="B78" s="18" t="s">
        <v>772</v>
      </c>
      <c r="Q78" s="30" t="n">
        <f aca="false">Q74/Hypothèses!B8-1</f>
        <v>0.00405747013157209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2026-09-23T14:38:42Z</dcterms:created>
  <dc:creator>openpyxl</dc:creator>
  <dc:description/>
  <dc:language>en-US</dc:language>
  <cp:lastModifiedBy/>
  <dcterms:modified xsi:type="dcterms:W3CDTF">2026-09-23T14:38:42Z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